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teve\Documents\TCNF\VLCI\"/>
    </mc:Choice>
  </mc:AlternateContent>
  <xr:revisionPtr revIDLastSave="0" documentId="13_ncr:1_{0BA02831-986D-4416-A50E-85D3EBF7A70C}" xr6:coauthVersionLast="36" xr6:coauthVersionMax="36" xr10:uidLastSave="{00000000-0000-0000-0000-000000000000}"/>
  <bookViews>
    <workbookView xWindow="0" yWindow="0" windowWidth="23040" windowHeight="8778" xr2:uid="{4987A449-290E-4D25-843D-FF0FF591E1DE}"/>
  </bookViews>
  <sheets>
    <sheet name="HLD-NAC Calcs" sheetId="1" r:id="rId1"/>
  </sheets>
  <externalReferences>
    <externalReference r:id="rId2"/>
  </externalReference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17" i="1" l="1"/>
  <c r="D17" i="1"/>
  <c r="E17" i="1"/>
  <c r="F17" i="1"/>
  <c r="G17" i="1"/>
  <c r="H17" i="1"/>
  <c r="I17" i="1"/>
  <c r="J17" i="1"/>
  <c r="K17" i="1"/>
  <c r="L17" i="1"/>
  <c r="M17" i="1"/>
  <c r="N17" i="1"/>
  <c r="O17" i="1"/>
  <c r="P17" i="1"/>
  <c r="Q17" i="1"/>
  <c r="R17" i="1"/>
  <c r="S17" i="1"/>
  <c r="T17" i="1"/>
  <c r="U17" i="1"/>
  <c r="V17" i="1"/>
  <c r="W17" i="1"/>
  <c r="X17" i="1"/>
  <c r="Y17" i="1"/>
  <c r="Z17" i="1"/>
  <c r="AA17" i="1"/>
  <c r="AB17" i="1"/>
  <c r="C18" i="1"/>
  <c r="D18" i="1"/>
  <c r="E18" i="1"/>
  <c r="F18" i="1"/>
  <c r="G18" i="1"/>
  <c r="H18" i="1"/>
  <c r="I18" i="1"/>
  <c r="J18" i="1"/>
  <c r="K18" i="1"/>
  <c r="L18" i="1"/>
  <c r="M18" i="1"/>
  <c r="N18" i="1"/>
  <c r="O18" i="1"/>
  <c r="P18" i="1"/>
  <c r="Q18" i="1"/>
  <c r="R18" i="1"/>
  <c r="S18" i="1"/>
  <c r="T18" i="1"/>
  <c r="U18" i="1"/>
  <c r="V18" i="1"/>
  <c r="W18" i="1"/>
  <c r="X18" i="1"/>
  <c r="Y18" i="1"/>
  <c r="Z18" i="1"/>
  <c r="AA18" i="1"/>
  <c r="AB18" i="1"/>
  <c r="B18" i="1"/>
  <c r="B17" i="1"/>
  <c r="E3" i="1"/>
  <c r="E2" i="1"/>
  <c r="B2" i="1" l="1"/>
  <c r="K1" i="1" s="1"/>
  <c r="P8" i="1"/>
  <c r="Q8" i="1" s="1"/>
  <c r="R8" i="1" s="1"/>
  <c r="S8" i="1" s="1"/>
  <c r="T8" i="1" s="1"/>
  <c r="T9" i="1" l="1"/>
  <c r="P9" i="1" l="1"/>
  <c r="B9" i="1"/>
  <c r="E1" i="1"/>
  <c r="C8" i="1"/>
  <c r="D8" i="1" l="1"/>
  <c r="Q9" i="1"/>
  <c r="C9" i="1"/>
  <c r="C11" i="1" l="1"/>
  <c r="K11" i="1"/>
  <c r="S11" i="1"/>
  <c r="AA11" i="1"/>
  <c r="D11" i="1"/>
  <c r="L11" i="1"/>
  <c r="T11" i="1"/>
  <c r="AB11" i="1"/>
  <c r="E11" i="1"/>
  <c r="M11" i="1"/>
  <c r="U11" i="1"/>
  <c r="B11" i="1"/>
  <c r="F11" i="1"/>
  <c r="N11" i="1"/>
  <c r="V11" i="1"/>
  <c r="R11" i="1"/>
  <c r="G11" i="1"/>
  <c r="O11" i="1"/>
  <c r="W11" i="1"/>
  <c r="H11" i="1"/>
  <c r="P11" i="1"/>
  <c r="X11" i="1"/>
  <c r="Z11" i="1"/>
  <c r="I11" i="1"/>
  <c r="Q11" i="1"/>
  <c r="Y11" i="1"/>
  <c r="J11" i="1"/>
  <c r="D9" i="1"/>
  <c r="E8" i="1"/>
  <c r="T10" i="1"/>
  <c r="R9" i="1"/>
  <c r="D10" i="1"/>
  <c r="B10" i="1"/>
  <c r="R10" i="1"/>
  <c r="P10" i="1"/>
  <c r="Q10" i="1"/>
  <c r="C10" i="1"/>
  <c r="E9" i="1" l="1"/>
  <c r="E10" i="1" s="1"/>
  <c r="E12" i="1" s="1"/>
  <c r="E13" i="1" s="1"/>
  <c r="E14" i="1" s="1"/>
  <c r="F8" i="1"/>
  <c r="P12" i="1"/>
  <c r="P13" i="1" s="1"/>
  <c r="P14" i="1" s="1"/>
  <c r="P16" i="1" s="1"/>
  <c r="P15" i="1" s="1"/>
  <c r="T12" i="1"/>
  <c r="T13" i="1" s="1"/>
  <c r="T14" i="1" s="1"/>
  <c r="Q12" i="1"/>
  <c r="Q13" i="1" s="1"/>
  <c r="Q14" i="1" s="1"/>
  <c r="C12" i="1"/>
  <c r="C13" i="1" s="1"/>
  <c r="C14" i="1" s="1"/>
  <c r="B12" i="1"/>
  <c r="B13" i="1" s="1"/>
  <c r="B14" i="1" s="1"/>
  <c r="R12" i="1"/>
  <c r="R13" i="1" s="1"/>
  <c r="R14" i="1" s="1"/>
  <c r="D12" i="1"/>
  <c r="D13" i="1" s="1"/>
  <c r="D14" i="1" s="1"/>
  <c r="F9" i="1" l="1"/>
  <c r="F10" i="1" s="1"/>
  <c r="G8" i="1"/>
  <c r="T16" i="1"/>
  <c r="B15" i="1"/>
  <c r="B16" i="1"/>
  <c r="C16" i="1"/>
  <c r="C15" i="1"/>
  <c r="D15" i="1"/>
  <c r="D16" i="1"/>
  <c r="E16" i="1"/>
  <c r="R16" i="1"/>
  <c r="R15" i="1" s="1"/>
  <c r="Q16" i="1"/>
  <c r="Q15" i="1" s="1"/>
  <c r="C22" i="1"/>
  <c r="P21" i="1"/>
  <c r="B22" i="1"/>
  <c r="D22" i="1"/>
  <c r="B19" i="1" l="1"/>
  <c r="B20" i="1"/>
  <c r="P20" i="1"/>
  <c r="P19" i="1"/>
  <c r="D19" i="1"/>
  <c r="D20" i="1"/>
  <c r="C19" i="1"/>
  <c r="C20" i="1"/>
  <c r="T23" i="1"/>
  <c r="H8" i="1"/>
  <c r="G9" i="1"/>
  <c r="G10" i="1" s="1"/>
  <c r="G12" i="1" s="1"/>
  <c r="G13" i="1" s="1"/>
  <c r="G14" i="1" s="1"/>
  <c r="G16" i="1" s="1"/>
  <c r="P23" i="1"/>
  <c r="F12" i="1"/>
  <c r="F13" i="1" s="1"/>
  <c r="F14" i="1" s="1"/>
  <c r="F16" i="1" s="1"/>
  <c r="T15" i="1"/>
  <c r="T22" i="1" s="1"/>
  <c r="P22" i="1"/>
  <c r="E15" i="1"/>
  <c r="Q21" i="1"/>
  <c r="C23" i="1"/>
  <c r="C21" i="1"/>
  <c r="B23" i="1"/>
  <c r="D21" i="1"/>
  <c r="R21" i="1"/>
  <c r="D23" i="1"/>
  <c r="B21" i="1"/>
  <c r="P24" i="1" l="1"/>
  <c r="P25" i="1" s="1"/>
  <c r="T20" i="1"/>
  <c r="Q19" i="1"/>
  <c r="Q20" i="1"/>
  <c r="R19" i="1"/>
  <c r="R20" i="1"/>
  <c r="E19" i="1"/>
  <c r="E20" i="1"/>
  <c r="F15" i="1"/>
  <c r="T19" i="1"/>
  <c r="F22" i="1"/>
  <c r="G15" i="1"/>
  <c r="G21" i="1" s="1"/>
  <c r="H9" i="1"/>
  <c r="H10" i="1" s="1"/>
  <c r="I8" i="1"/>
  <c r="E22" i="1"/>
  <c r="R22" i="1"/>
  <c r="E21" i="1"/>
  <c r="E23" i="1"/>
  <c r="T21" i="1"/>
  <c r="T24" i="1" s="1"/>
  <c r="T27" i="1" s="1"/>
  <c r="R23" i="1"/>
  <c r="Q23" i="1"/>
  <c r="Q22" i="1"/>
  <c r="C24" i="1"/>
  <c r="D24" i="1"/>
  <c r="B24" i="1"/>
  <c r="P26" i="1" l="1"/>
  <c r="H12" i="1"/>
  <c r="H13" i="1" s="1"/>
  <c r="H14" i="1" s="1"/>
  <c r="H16" i="1" s="1"/>
  <c r="H15" i="1" s="1"/>
  <c r="H21" i="1" s="1"/>
  <c r="P27" i="1"/>
  <c r="F19" i="1"/>
  <c r="F20" i="1"/>
  <c r="F23" i="1"/>
  <c r="G20" i="1"/>
  <c r="G19" i="1"/>
  <c r="F21" i="1"/>
  <c r="E24" i="1"/>
  <c r="E26" i="1" s="1"/>
  <c r="I9" i="1"/>
  <c r="I10" i="1" s="1"/>
  <c r="J8" i="1"/>
  <c r="R24" i="1"/>
  <c r="R26" i="1" s="1"/>
  <c r="G22" i="1"/>
  <c r="G23" i="1"/>
  <c r="T25" i="1"/>
  <c r="T26" i="1"/>
  <c r="Q24" i="1"/>
  <c r="Q26" i="1" s="1"/>
  <c r="C25" i="1"/>
  <c r="C27" i="1"/>
  <c r="C26" i="1"/>
  <c r="B25" i="1"/>
  <c r="D25" i="1"/>
  <c r="D27" i="1"/>
  <c r="D26" i="1"/>
  <c r="B27" i="1"/>
  <c r="B26" i="1"/>
  <c r="P28" i="1"/>
  <c r="P29" i="1"/>
  <c r="T28" i="1" l="1"/>
  <c r="H20" i="1"/>
  <c r="F24" i="1"/>
  <c r="F26" i="1" s="1"/>
  <c r="H22" i="1"/>
  <c r="H23" i="1"/>
  <c r="H24" i="1" s="1"/>
  <c r="H25" i="1" s="1"/>
  <c r="R25" i="1"/>
  <c r="E25" i="1"/>
  <c r="E27" i="1"/>
  <c r="E28" i="1" s="1"/>
  <c r="T29" i="1"/>
  <c r="G24" i="1"/>
  <c r="G25" i="1" s="1"/>
  <c r="R27" i="1"/>
  <c r="J9" i="1"/>
  <c r="J10" i="1" s="1"/>
  <c r="K8" i="1"/>
  <c r="I12" i="1"/>
  <c r="I13" i="1" s="1"/>
  <c r="I14" i="1" s="1"/>
  <c r="Q25" i="1"/>
  <c r="Q27" i="1"/>
  <c r="C29" i="1"/>
  <c r="C28" i="1"/>
  <c r="D29" i="1"/>
  <c r="D28" i="1"/>
  <c r="B29" i="1"/>
  <c r="B28" i="1"/>
  <c r="O9" i="1"/>
  <c r="H19" i="1" l="1"/>
  <c r="Q28" i="1"/>
  <c r="R28" i="1"/>
  <c r="E29" i="1"/>
  <c r="F27" i="1"/>
  <c r="F25" i="1"/>
  <c r="F28" i="1" s="1"/>
  <c r="G26" i="1"/>
  <c r="R29" i="1"/>
  <c r="G27" i="1"/>
  <c r="Q29" i="1"/>
  <c r="L8" i="1"/>
  <c r="K9" i="1"/>
  <c r="K10" i="1" s="1"/>
  <c r="I16" i="1"/>
  <c r="J12" i="1"/>
  <c r="J13" i="1" s="1"/>
  <c r="J14" i="1" s="1"/>
  <c r="H26" i="1"/>
  <c r="H27" i="1"/>
  <c r="H29" i="1" s="1"/>
  <c r="O10" i="1"/>
  <c r="S10" i="1"/>
  <c r="U8" i="1"/>
  <c r="S9" i="1"/>
  <c r="F29" i="1" l="1"/>
  <c r="H28" i="1"/>
  <c r="G28" i="1"/>
  <c r="G29" i="1"/>
  <c r="I15" i="1"/>
  <c r="J16" i="1"/>
  <c r="K12" i="1"/>
  <c r="K13" i="1" s="1"/>
  <c r="K14" i="1" s="1"/>
  <c r="M8" i="1"/>
  <c r="L9" i="1"/>
  <c r="L10" i="1" s="1"/>
  <c r="U10" i="1"/>
  <c r="S12" i="1"/>
  <c r="S13" i="1" s="1"/>
  <c r="S14" i="1" s="1"/>
  <c r="O12" i="1"/>
  <c r="O13" i="1" s="1"/>
  <c r="O14" i="1" s="1"/>
  <c r="V8" i="1"/>
  <c r="U9" i="1"/>
  <c r="L12" i="1" l="1"/>
  <c r="L13" i="1" s="1"/>
  <c r="L14" i="1" s="1"/>
  <c r="L16" i="1" s="1"/>
  <c r="I23" i="1"/>
  <c r="I19" i="1"/>
  <c r="I20" i="1"/>
  <c r="I22" i="1"/>
  <c r="K16" i="1"/>
  <c r="J15" i="1"/>
  <c r="I21" i="1"/>
  <c r="N8" i="1"/>
  <c r="M9" i="1"/>
  <c r="M10" i="1" s="1"/>
  <c r="O16" i="1"/>
  <c r="O15" i="1" s="1"/>
  <c r="S16" i="1"/>
  <c r="S15" i="1" s="1"/>
  <c r="U12" i="1"/>
  <c r="U13" i="1" s="1"/>
  <c r="U14" i="1" s="1"/>
  <c r="V10" i="1"/>
  <c r="W8" i="1"/>
  <c r="V9" i="1"/>
  <c r="M12" i="1" l="1"/>
  <c r="M13" i="1" s="1"/>
  <c r="M14" i="1" s="1"/>
  <c r="M16" i="1" s="1"/>
  <c r="J23" i="1"/>
  <c r="J19" i="1"/>
  <c r="J20" i="1"/>
  <c r="L15" i="1"/>
  <c r="I24" i="1"/>
  <c r="I25" i="1" s="1"/>
  <c r="J22" i="1"/>
  <c r="J21" i="1"/>
  <c r="K15" i="1"/>
  <c r="K23" i="1" s="1"/>
  <c r="N9" i="1"/>
  <c r="N10" i="1" s="1"/>
  <c r="O19" i="1"/>
  <c r="U16" i="1"/>
  <c r="U15" i="1" s="1"/>
  <c r="V12" i="1"/>
  <c r="V13" i="1" s="1"/>
  <c r="V14" i="1" s="1"/>
  <c r="W10" i="1"/>
  <c r="W9" i="1"/>
  <c r="X8" i="1"/>
  <c r="O21" i="1" l="1"/>
  <c r="M15" i="1"/>
  <c r="M22" i="1" s="1"/>
  <c r="S21" i="1"/>
  <c r="K19" i="1"/>
  <c r="K20" i="1"/>
  <c r="M20" i="1"/>
  <c r="L19" i="1"/>
  <c r="L20" i="1"/>
  <c r="S19" i="1"/>
  <c r="S20" i="1"/>
  <c r="O23" i="1"/>
  <c r="O20" i="1"/>
  <c r="K22" i="1"/>
  <c r="K21" i="1"/>
  <c r="I26" i="1"/>
  <c r="I27" i="1"/>
  <c r="N12" i="1"/>
  <c r="N13" i="1" s="1"/>
  <c r="N14" i="1" s="1"/>
  <c r="S23" i="1"/>
  <c r="L23" i="1"/>
  <c r="J24" i="1"/>
  <c r="J27" i="1" s="1"/>
  <c r="L21" i="1"/>
  <c r="L22" i="1"/>
  <c r="O22" i="1"/>
  <c r="S22" i="1"/>
  <c r="V16" i="1"/>
  <c r="V15" i="1" s="1"/>
  <c r="W12" i="1"/>
  <c r="W13" i="1" s="1"/>
  <c r="W14" i="1" s="1"/>
  <c r="X10" i="1"/>
  <c r="X9" i="1"/>
  <c r="Y8" i="1"/>
  <c r="M21" i="1" l="1"/>
  <c r="O24" i="1"/>
  <c r="M23" i="1"/>
  <c r="M19" i="1"/>
  <c r="S24" i="1"/>
  <c r="S27" i="1" s="1"/>
  <c r="U20" i="1"/>
  <c r="U19" i="1"/>
  <c r="J26" i="1"/>
  <c r="J29" i="1" s="1"/>
  <c r="I28" i="1"/>
  <c r="I29" i="1"/>
  <c r="K24" i="1"/>
  <c r="K27" i="1" s="1"/>
  <c r="N16" i="1"/>
  <c r="J25" i="1"/>
  <c r="L24" i="1"/>
  <c r="L25" i="1" s="1"/>
  <c r="U23" i="1"/>
  <c r="U21" i="1"/>
  <c r="V22" i="1"/>
  <c r="W16" i="1"/>
  <c r="W15" i="1" s="1"/>
  <c r="U22" i="1"/>
  <c r="O27" i="1"/>
  <c r="O26" i="1"/>
  <c r="X12" i="1"/>
  <c r="X13" i="1" s="1"/>
  <c r="X14" i="1" s="1"/>
  <c r="O25" i="1"/>
  <c r="Y10" i="1"/>
  <c r="Z8" i="1"/>
  <c r="Y9" i="1"/>
  <c r="L27" i="1" l="1"/>
  <c r="M24" i="1"/>
  <c r="S26" i="1"/>
  <c r="S29" i="1" s="1"/>
  <c r="S25" i="1"/>
  <c r="K26" i="1"/>
  <c r="K25" i="1"/>
  <c r="L26" i="1"/>
  <c r="V20" i="1"/>
  <c r="V19" i="1"/>
  <c r="J28" i="1"/>
  <c r="M27" i="1"/>
  <c r="M26" i="1"/>
  <c r="M25" i="1"/>
  <c r="N15" i="1"/>
  <c r="N23" i="1" s="1"/>
  <c r="V23" i="1"/>
  <c r="V21" i="1"/>
  <c r="W22" i="1"/>
  <c r="U24" i="1"/>
  <c r="U25" i="1" s="1"/>
  <c r="X16" i="1"/>
  <c r="O29" i="1"/>
  <c r="O28" i="1"/>
  <c r="Y12" i="1"/>
  <c r="Y13" i="1" s="1"/>
  <c r="Y14" i="1" s="1"/>
  <c r="Z10" i="1"/>
  <c r="AA8" i="1"/>
  <c r="Z9" i="1"/>
  <c r="L28" i="1" l="1"/>
  <c r="S28" i="1"/>
  <c r="K29" i="1"/>
  <c r="L29" i="1"/>
  <c r="K28" i="1"/>
  <c r="N20" i="1"/>
  <c r="N19" i="1"/>
  <c r="W20" i="1"/>
  <c r="W19" i="1"/>
  <c r="N21" i="1"/>
  <c r="N22" i="1"/>
  <c r="M29" i="1"/>
  <c r="M28" i="1"/>
  <c r="W21" i="1"/>
  <c r="V24" i="1"/>
  <c r="V27" i="1" s="1"/>
  <c r="X15" i="1"/>
  <c r="X20" i="1" s="1"/>
  <c r="W23" i="1"/>
  <c r="X23" i="1"/>
  <c r="U26" i="1"/>
  <c r="U27" i="1"/>
  <c r="Y16" i="1"/>
  <c r="AA10" i="1"/>
  <c r="Z12" i="1"/>
  <c r="Z13" i="1" s="1"/>
  <c r="Z14" i="1" s="1"/>
  <c r="AA9" i="1"/>
  <c r="AB8" i="1"/>
  <c r="W24" i="1" l="1"/>
  <c r="W27" i="1" s="1"/>
  <c r="X21" i="1"/>
  <c r="X22" i="1"/>
  <c r="Y15" i="1"/>
  <c r="Y21" i="1" s="1"/>
  <c r="X19" i="1"/>
  <c r="Y22" i="1"/>
  <c r="N24" i="1"/>
  <c r="N25" i="1" s="1"/>
  <c r="U28" i="1"/>
  <c r="V25" i="1"/>
  <c r="V26" i="1"/>
  <c r="U29" i="1"/>
  <c r="Z16" i="1"/>
  <c r="Z15" i="1"/>
  <c r="Y23" i="1"/>
  <c r="AA12" i="1"/>
  <c r="AA13" i="1" s="1"/>
  <c r="AA14" i="1" s="1"/>
  <c r="AB10" i="1"/>
  <c r="Z22" i="1"/>
  <c r="AB9" i="1"/>
  <c r="W25" i="1" l="1"/>
  <c r="W26" i="1"/>
  <c r="Y20" i="1"/>
  <c r="Y19" i="1"/>
  <c r="X24" i="1"/>
  <c r="X25" i="1" s="1"/>
  <c r="V29" i="1"/>
  <c r="V28" i="1"/>
  <c r="Z19" i="1"/>
  <c r="Z20" i="1"/>
  <c r="N26" i="1"/>
  <c r="N27" i="1"/>
  <c r="W29" i="1"/>
  <c r="W28" i="1"/>
  <c r="AA15" i="1"/>
  <c r="AA16" i="1"/>
  <c r="Y24" i="1"/>
  <c r="Y26" i="1" s="1"/>
  <c r="Z23" i="1"/>
  <c r="AA22" i="1"/>
  <c r="Z21" i="1"/>
  <c r="AB12" i="1"/>
  <c r="AB13" i="1" s="1"/>
  <c r="AB14" i="1" s="1"/>
  <c r="N28" i="1" l="1"/>
  <c r="X27" i="1"/>
  <c r="X26" i="1"/>
  <c r="AA19" i="1"/>
  <c r="AA20" i="1"/>
  <c r="N29" i="1"/>
  <c r="X29" i="1"/>
  <c r="X28" i="1"/>
  <c r="Y27" i="1"/>
  <c r="AB16" i="1"/>
  <c r="AB15" i="1"/>
  <c r="Y25" i="1"/>
  <c r="AA23" i="1"/>
  <c r="AA21" i="1"/>
  <c r="AB22" i="1"/>
  <c r="Z24" i="1"/>
  <c r="AB19" i="1" l="1"/>
  <c r="AB20" i="1"/>
  <c r="Y29" i="1"/>
  <c r="Y28" i="1"/>
  <c r="AA24" i="1"/>
  <c r="AA26" i="1" s="1"/>
  <c r="Z27" i="1"/>
  <c r="Z25" i="1"/>
  <c r="Z26" i="1"/>
  <c r="AB23" i="1"/>
  <c r="AB21" i="1"/>
  <c r="AA27" i="1" l="1"/>
  <c r="AA25" i="1"/>
  <c r="Z28" i="1"/>
  <c r="AB24" i="1"/>
  <c r="AB26" i="1" s="1"/>
  <c r="Z29" i="1"/>
  <c r="AA28" i="1" l="1"/>
  <c r="AA29" i="1"/>
  <c r="AB27" i="1"/>
  <c r="AB25" i="1"/>
  <c r="AB29" i="1" l="1"/>
  <c r="AB28" i="1"/>
</calcChain>
</file>

<file path=xl/sharedStrings.xml><?xml version="1.0" encoding="utf-8"?>
<sst xmlns="http://schemas.openxmlformats.org/spreadsheetml/2006/main" count="48" uniqueCount="43">
  <si>
    <t>HLD</t>
  </si>
  <si>
    <t>A</t>
  </si>
  <si>
    <t>L</t>
  </si>
  <si>
    <t>ξ</t>
  </si>
  <si>
    <t>MWt</t>
  </si>
  <si>
    <t>Vw</t>
  </si>
  <si>
    <t>Vo</t>
  </si>
  <si>
    <t>C</t>
  </si>
  <si>
    <t>mole/l</t>
  </si>
  <si>
    <t>*10 to convert g/100 to g/l</t>
  </si>
  <si>
    <t>Hn</t>
  </si>
  <si>
    <t>Ro</t>
  </si>
  <si>
    <t>Rw</t>
  </si>
  <si>
    <t>Ha</t>
  </si>
  <si>
    <t>1/Ha</t>
  </si>
  <si>
    <t>Type</t>
  </si>
  <si>
    <t xml:space="preserve">Vo </t>
  </si>
  <si>
    <t>Vm</t>
  </si>
  <si>
    <t>Vt</t>
  </si>
  <si>
    <t>Vo fraction</t>
  </si>
  <si>
    <t>Vm fraction</t>
  </si>
  <si>
    <t>Vw fraction</t>
  </si>
  <si>
    <t>φo</t>
  </si>
  <si>
    <t>φw</t>
  </si>
  <si>
    <t>Vol Surf</t>
  </si>
  <si>
    <t>Boundary 1</t>
  </si>
  <si>
    <t>Boundary 2</t>
  </si>
  <si>
    <t>Assuming density=1, close enough</t>
  </si>
  <si>
    <t>ml</t>
  </si>
  <si>
    <t>g/mol</t>
  </si>
  <si>
    <t>A²</t>
  </si>
  <si>
    <t>Rref</t>
  </si>
  <si>
    <t>A2 per ml</t>
  </si>
  <si>
    <t>Rome</t>
  </si>
  <si>
    <t>Rwme</t>
  </si>
  <si>
    <t>Area</t>
  </si>
  <si>
    <t>This spreadsheet would not have been possible without the help of Prof Edgar Acosta of U Toronto and Alejandro Gutierrez of VLCI</t>
  </si>
  <si>
    <t>All errors and glitches are my responsibility</t>
  </si>
  <si>
    <t>Enter your values into the yellow cells and don't change anything else</t>
  </si>
  <si>
    <t>Vome</t>
  </si>
  <si>
    <t>Vwme</t>
  </si>
  <si>
    <t>Surfactant</t>
  </si>
  <si>
    <t>g/100ml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</si>
</sst>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2" borderId="0" xfId="0" applyFill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Boundary Plot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'HLD-NAC Calcs'!$B$8:$AB$8</c:f>
              <c:numCache>
                <c:formatCode>General</c:formatCode>
                <c:ptCount val="27"/>
                <c:pt idx="0">
                  <c:v>-1</c:v>
                </c:pt>
                <c:pt idx="1">
                  <c:v>-0.9</c:v>
                </c:pt>
                <c:pt idx="2">
                  <c:v>-0.8</c:v>
                </c:pt>
                <c:pt idx="3">
                  <c:v>-0.70000000000000007</c:v>
                </c:pt>
                <c:pt idx="4">
                  <c:v>-0.60000000000000009</c:v>
                </c:pt>
                <c:pt idx="5">
                  <c:v>-0.50000000000000011</c:v>
                </c:pt>
                <c:pt idx="6">
                  <c:v>-0.40000000000000013</c:v>
                </c:pt>
                <c:pt idx="7">
                  <c:v>-0.30000000000000016</c:v>
                </c:pt>
                <c:pt idx="8">
                  <c:v>-0.25000000000000017</c:v>
                </c:pt>
                <c:pt idx="9">
                  <c:v>-0.20000000000000018</c:v>
                </c:pt>
                <c:pt idx="10">
                  <c:v>-0.15000000000000019</c:v>
                </c:pt>
                <c:pt idx="11">
                  <c:v>-0.10000000000000019</c:v>
                </c:pt>
                <c:pt idx="12">
                  <c:v>-5.0000000000000183E-2</c:v>
                </c:pt>
                <c:pt idx="13">
                  <c:v>0</c:v>
                </c:pt>
                <c:pt idx="14">
                  <c:v>0.05</c:v>
                </c:pt>
                <c:pt idx="15">
                  <c:v>0.1</c:v>
                </c:pt>
                <c:pt idx="16">
                  <c:v>0.15000000000000002</c:v>
                </c:pt>
                <c:pt idx="17">
                  <c:v>0.2</c:v>
                </c:pt>
                <c:pt idx="18">
                  <c:v>0.25</c:v>
                </c:pt>
                <c:pt idx="19">
                  <c:v>0.30000000000000004</c:v>
                </c:pt>
                <c:pt idx="20">
                  <c:v>0.4</c:v>
                </c:pt>
                <c:pt idx="21">
                  <c:v>0.5</c:v>
                </c:pt>
                <c:pt idx="22">
                  <c:v>0.6</c:v>
                </c:pt>
                <c:pt idx="23">
                  <c:v>0.7</c:v>
                </c:pt>
                <c:pt idx="24">
                  <c:v>0.79999999999999993</c:v>
                </c:pt>
                <c:pt idx="25">
                  <c:v>0.89999999999999991</c:v>
                </c:pt>
                <c:pt idx="26">
                  <c:v>0.99999999999999989</c:v>
                </c:pt>
              </c:numCache>
            </c:numRef>
          </c:xVal>
          <c:yVal>
            <c:numRef>
              <c:f>'HLD-NAC Calcs'!$B$28:$AB$28</c:f>
              <c:numCache>
                <c:formatCode>General</c:formatCode>
                <c:ptCount val="27"/>
                <c:pt idx="0">
                  <c:v>0.52411258100397018</c:v>
                </c:pt>
                <c:pt idx="1">
                  <c:v>0.52515049211996034</c:v>
                </c:pt>
                <c:pt idx="2">
                  <c:v>0.52644153170908048</c:v>
                </c:pt>
                <c:pt idx="3">
                  <c:v>0.52809116020361291</c:v>
                </c:pt>
                <c:pt idx="4">
                  <c:v>0.53027286970917631</c:v>
                </c:pt>
                <c:pt idx="5">
                  <c:v>0.53329359068976712</c:v>
                </c:pt>
                <c:pt idx="6">
                  <c:v>0.53775252194519896</c:v>
                </c:pt>
                <c:pt idx="7">
                  <c:v>0.54499770476619958</c:v>
                </c:pt>
                <c:pt idx="8">
                  <c:v>0.55036823230997989</c:v>
                </c:pt>
                <c:pt idx="9">
                  <c:v>0.55399137001078758</c:v>
                </c:pt>
                <c:pt idx="10">
                  <c:v>0.55843031355151207</c:v>
                </c:pt>
                <c:pt idx="11">
                  <c:v>0.56399555619958464</c:v>
                </c:pt>
                <c:pt idx="12">
                  <c:v>0.57117804884795176</c:v>
                </c:pt>
                <c:pt idx="13">
                  <c:v>0.58080258899676374</c:v>
                </c:pt>
                <c:pt idx="14">
                  <c:v>0.59436971185713727</c:v>
                </c:pt>
                <c:pt idx="15">
                  <c:v>0.61492595861527899</c:v>
                </c:pt>
                <c:pt idx="16">
                  <c:v>0.64974572353213134</c:v>
                </c:pt>
                <c:pt idx="17">
                  <c:v>0.72156148867313918</c:v>
                </c:pt>
                <c:pt idx="18">
                  <c:v>0.95615965480043164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99B-436A-AED6-70DFB09DA2EA}"/>
            </c:ext>
          </c:extLst>
        </c:ser>
        <c:ser>
          <c:idx val="1"/>
          <c:order val="1"/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'HLD-NAC Calcs'!$B$8:$AB$8</c:f>
              <c:numCache>
                <c:formatCode>General</c:formatCode>
                <c:ptCount val="27"/>
                <c:pt idx="0">
                  <c:v>-1</c:v>
                </c:pt>
                <c:pt idx="1">
                  <c:v>-0.9</c:v>
                </c:pt>
                <c:pt idx="2">
                  <c:v>-0.8</c:v>
                </c:pt>
                <c:pt idx="3">
                  <c:v>-0.70000000000000007</c:v>
                </c:pt>
                <c:pt idx="4">
                  <c:v>-0.60000000000000009</c:v>
                </c:pt>
                <c:pt idx="5">
                  <c:v>-0.50000000000000011</c:v>
                </c:pt>
                <c:pt idx="6">
                  <c:v>-0.40000000000000013</c:v>
                </c:pt>
                <c:pt idx="7">
                  <c:v>-0.30000000000000016</c:v>
                </c:pt>
                <c:pt idx="8">
                  <c:v>-0.25000000000000017</c:v>
                </c:pt>
                <c:pt idx="9">
                  <c:v>-0.20000000000000018</c:v>
                </c:pt>
                <c:pt idx="10">
                  <c:v>-0.15000000000000019</c:v>
                </c:pt>
                <c:pt idx="11">
                  <c:v>-0.10000000000000019</c:v>
                </c:pt>
                <c:pt idx="12">
                  <c:v>-5.0000000000000183E-2</c:v>
                </c:pt>
                <c:pt idx="13">
                  <c:v>0</c:v>
                </c:pt>
                <c:pt idx="14">
                  <c:v>0.05</c:v>
                </c:pt>
                <c:pt idx="15">
                  <c:v>0.1</c:v>
                </c:pt>
                <c:pt idx="16">
                  <c:v>0.15000000000000002</c:v>
                </c:pt>
                <c:pt idx="17">
                  <c:v>0.2</c:v>
                </c:pt>
                <c:pt idx="18">
                  <c:v>0.25</c:v>
                </c:pt>
                <c:pt idx="19">
                  <c:v>0.30000000000000004</c:v>
                </c:pt>
                <c:pt idx="20">
                  <c:v>0.4</c:v>
                </c:pt>
                <c:pt idx="21">
                  <c:v>0.5</c:v>
                </c:pt>
                <c:pt idx="22">
                  <c:v>0.6</c:v>
                </c:pt>
                <c:pt idx="23">
                  <c:v>0.7</c:v>
                </c:pt>
                <c:pt idx="24">
                  <c:v>0.79999999999999993</c:v>
                </c:pt>
                <c:pt idx="25">
                  <c:v>0.89999999999999991</c:v>
                </c:pt>
                <c:pt idx="26">
                  <c:v>0.99999999999999989</c:v>
                </c:pt>
              </c:numCache>
            </c:numRef>
          </c:xVal>
          <c:yVal>
            <c:numRef>
              <c:f>'HLD-NAC Calcs'!$B$29:$AB$29</c:f>
              <c:numCache>
                <c:formatCode>General</c:formatCode>
                <c:ptCount val="2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4.3840345199566887E-2</c:v>
                </c:pt>
                <c:pt idx="9">
                  <c:v>0.27843851132686048</c:v>
                </c:pt>
                <c:pt idx="10">
                  <c:v>0.3502542764678685</c:v>
                </c:pt>
                <c:pt idx="11">
                  <c:v>0.3850740413847209</c:v>
                </c:pt>
                <c:pt idx="12">
                  <c:v>0.40563028814286267</c:v>
                </c:pt>
                <c:pt idx="13">
                  <c:v>0.41919741100323626</c:v>
                </c:pt>
                <c:pt idx="14">
                  <c:v>0.42882195115204819</c:v>
                </c:pt>
                <c:pt idx="15">
                  <c:v>0.43600444380041536</c:v>
                </c:pt>
                <c:pt idx="16">
                  <c:v>0.44156968644848799</c:v>
                </c:pt>
                <c:pt idx="17">
                  <c:v>0.44600862998921253</c:v>
                </c:pt>
                <c:pt idx="18">
                  <c:v>0.44963176769002006</c:v>
                </c:pt>
                <c:pt idx="19">
                  <c:v>0.45500229523380037</c:v>
                </c:pt>
                <c:pt idx="20">
                  <c:v>0.46224747805480093</c:v>
                </c:pt>
                <c:pt idx="21">
                  <c:v>0.46670640931023277</c:v>
                </c:pt>
                <c:pt idx="22">
                  <c:v>0.46972713029082369</c:v>
                </c:pt>
                <c:pt idx="23">
                  <c:v>0.47190883979638709</c:v>
                </c:pt>
                <c:pt idx="24">
                  <c:v>0.47355846829091958</c:v>
                </c:pt>
                <c:pt idx="25">
                  <c:v>0.47484950788003966</c:v>
                </c:pt>
                <c:pt idx="26">
                  <c:v>0.47588741899602982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99B-436A-AED6-70DFB09DA2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38247256"/>
        <c:axId val="938247912"/>
      </c:scatterChart>
      <c:valAx>
        <c:axId val="938247256"/>
        <c:scaling>
          <c:orientation val="minMax"/>
          <c:max val="1"/>
          <c:min val="-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38247912"/>
        <c:crosses val="autoZero"/>
        <c:crossBetween val="midCat"/>
      </c:valAx>
      <c:valAx>
        <c:axId val="938247912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3824725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l-GR"/>
              <a:t>μ</a:t>
            </a:r>
            <a:r>
              <a:rPr lang="en-US"/>
              <a:t>E Volume Fraction </a:t>
            </a:r>
            <a:r>
              <a:rPr lang="el-GR"/>
              <a:t>φ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'HLD-NAC Calcs'!$B$8:$AB$8</c:f>
              <c:numCache>
                <c:formatCode>General</c:formatCode>
                <c:ptCount val="27"/>
                <c:pt idx="0">
                  <c:v>-1</c:v>
                </c:pt>
                <c:pt idx="1">
                  <c:v>-0.9</c:v>
                </c:pt>
                <c:pt idx="2">
                  <c:v>-0.8</c:v>
                </c:pt>
                <c:pt idx="3">
                  <c:v>-0.70000000000000007</c:v>
                </c:pt>
                <c:pt idx="4">
                  <c:v>-0.60000000000000009</c:v>
                </c:pt>
                <c:pt idx="5">
                  <c:v>-0.50000000000000011</c:v>
                </c:pt>
                <c:pt idx="6">
                  <c:v>-0.40000000000000013</c:v>
                </c:pt>
                <c:pt idx="7">
                  <c:v>-0.30000000000000016</c:v>
                </c:pt>
                <c:pt idx="8">
                  <c:v>-0.25000000000000017</c:v>
                </c:pt>
                <c:pt idx="9">
                  <c:v>-0.20000000000000018</c:v>
                </c:pt>
                <c:pt idx="10">
                  <c:v>-0.15000000000000019</c:v>
                </c:pt>
                <c:pt idx="11">
                  <c:v>-0.10000000000000019</c:v>
                </c:pt>
                <c:pt idx="12">
                  <c:v>-5.0000000000000183E-2</c:v>
                </c:pt>
                <c:pt idx="13">
                  <c:v>0</c:v>
                </c:pt>
                <c:pt idx="14">
                  <c:v>0.05</c:v>
                </c:pt>
                <c:pt idx="15">
                  <c:v>0.1</c:v>
                </c:pt>
                <c:pt idx="16">
                  <c:v>0.15000000000000002</c:v>
                </c:pt>
                <c:pt idx="17">
                  <c:v>0.2</c:v>
                </c:pt>
                <c:pt idx="18">
                  <c:v>0.25</c:v>
                </c:pt>
                <c:pt idx="19">
                  <c:v>0.30000000000000004</c:v>
                </c:pt>
                <c:pt idx="20">
                  <c:v>0.4</c:v>
                </c:pt>
                <c:pt idx="21">
                  <c:v>0.5</c:v>
                </c:pt>
                <c:pt idx="22">
                  <c:v>0.6</c:v>
                </c:pt>
                <c:pt idx="23">
                  <c:v>0.7</c:v>
                </c:pt>
                <c:pt idx="24">
                  <c:v>0.79999999999999993</c:v>
                </c:pt>
                <c:pt idx="25">
                  <c:v>0.89999999999999991</c:v>
                </c:pt>
                <c:pt idx="26">
                  <c:v>0.99999999999999989</c:v>
                </c:pt>
              </c:numCache>
            </c:numRef>
          </c:xVal>
          <c:yVal>
            <c:numRef>
              <c:f>'HLD-NAC Calcs'!$B$19:$AB$19</c:f>
              <c:numCache>
                <c:formatCode>General</c:formatCode>
                <c:ptCount val="27"/>
                <c:pt idx="0">
                  <c:v>1.9292398410460199E-2</c:v>
                </c:pt>
                <c:pt idx="1">
                  <c:v>2.1344490143242096E-2</c:v>
                </c:pt>
                <c:pt idx="2">
                  <c:v>2.3885097603554988E-2</c:v>
                </c:pt>
                <c:pt idx="3">
                  <c:v>2.7112232030264815E-2</c:v>
                </c:pt>
                <c:pt idx="4">
                  <c:v>3.134763590918558E-2</c:v>
                </c:pt>
                <c:pt idx="5">
                  <c:v>3.7151320661565047E-2</c:v>
                </c:pt>
                <c:pt idx="6">
                  <c:v>4.5592244774310814E-2</c:v>
                </c:pt>
                <c:pt idx="7">
                  <c:v>5.8996471971775752E-2</c:v>
                </c:pt>
                <c:pt idx="8">
                  <c:v>7.499999999999972E-2</c:v>
                </c:pt>
                <c:pt idx="9">
                  <c:v>0.1599999999999997</c:v>
                </c:pt>
                <c:pt idx="10">
                  <c:v>0.24499999999999966</c:v>
                </c:pt>
                <c:pt idx="11">
                  <c:v>0.32999999999999974</c:v>
                </c:pt>
                <c:pt idx="12">
                  <c:v>0.4149999999999997</c:v>
                </c:pt>
                <c:pt idx="13">
                  <c:v>0.5</c:v>
                </c:pt>
                <c:pt idx="14">
                  <c:v>0.58499999999999996</c:v>
                </c:pt>
                <c:pt idx="15">
                  <c:v>0.67</c:v>
                </c:pt>
                <c:pt idx="16">
                  <c:v>0.755</c:v>
                </c:pt>
                <c:pt idx="17">
                  <c:v>0.84000000000000008</c:v>
                </c:pt>
                <c:pt idx="18">
                  <c:v>0.92500000000000004</c:v>
                </c:pt>
                <c:pt idx="19">
                  <c:v>0.94100352802822429</c:v>
                </c:pt>
                <c:pt idx="20">
                  <c:v>0.95440775522568921</c:v>
                </c:pt>
                <c:pt idx="21">
                  <c:v>0.96284867933843499</c:v>
                </c:pt>
                <c:pt idx="22">
                  <c:v>0.96865236409081446</c:v>
                </c:pt>
                <c:pt idx="23">
                  <c:v>0.9728877679697352</c:v>
                </c:pt>
                <c:pt idx="24">
                  <c:v>0.97611490239644505</c:v>
                </c:pt>
                <c:pt idx="25">
                  <c:v>0.97865550985675787</c:v>
                </c:pt>
                <c:pt idx="26">
                  <c:v>0.98070760158953985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4D4-411C-89F9-61CE487B36E1}"/>
            </c:ext>
          </c:extLst>
        </c:ser>
        <c:ser>
          <c:idx val="1"/>
          <c:order val="1"/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xVal>
            <c:numRef>
              <c:f>'HLD-NAC Calcs'!$B$8:$AB$8</c:f>
              <c:numCache>
                <c:formatCode>General</c:formatCode>
                <c:ptCount val="27"/>
                <c:pt idx="0">
                  <c:v>-1</c:v>
                </c:pt>
                <c:pt idx="1">
                  <c:v>-0.9</c:v>
                </c:pt>
                <c:pt idx="2">
                  <c:v>-0.8</c:v>
                </c:pt>
                <c:pt idx="3">
                  <c:v>-0.70000000000000007</c:v>
                </c:pt>
                <c:pt idx="4">
                  <c:v>-0.60000000000000009</c:v>
                </c:pt>
                <c:pt idx="5">
                  <c:v>-0.50000000000000011</c:v>
                </c:pt>
                <c:pt idx="6">
                  <c:v>-0.40000000000000013</c:v>
                </c:pt>
                <c:pt idx="7">
                  <c:v>-0.30000000000000016</c:v>
                </c:pt>
                <c:pt idx="8">
                  <c:v>-0.25000000000000017</c:v>
                </c:pt>
                <c:pt idx="9">
                  <c:v>-0.20000000000000018</c:v>
                </c:pt>
                <c:pt idx="10">
                  <c:v>-0.15000000000000019</c:v>
                </c:pt>
                <c:pt idx="11">
                  <c:v>-0.10000000000000019</c:v>
                </c:pt>
                <c:pt idx="12">
                  <c:v>-5.0000000000000183E-2</c:v>
                </c:pt>
                <c:pt idx="13">
                  <c:v>0</c:v>
                </c:pt>
                <c:pt idx="14">
                  <c:v>0.05</c:v>
                </c:pt>
                <c:pt idx="15">
                  <c:v>0.1</c:v>
                </c:pt>
                <c:pt idx="16">
                  <c:v>0.15000000000000002</c:v>
                </c:pt>
                <c:pt idx="17">
                  <c:v>0.2</c:v>
                </c:pt>
                <c:pt idx="18">
                  <c:v>0.25</c:v>
                </c:pt>
                <c:pt idx="19">
                  <c:v>0.30000000000000004</c:v>
                </c:pt>
                <c:pt idx="20">
                  <c:v>0.4</c:v>
                </c:pt>
                <c:pt idx="21">
                  <c:v>0.5</c:v>
                </c:pt>
                <c:pt idx="22">
                  <c:v>0.6</c:v>
                </c:pt>
                <c:pt idx="23">
                  <c:v>0.7</c:v>
                </c:pt>
                <c:pt idx="24">
                  <c:v>0.79999999999999993</c:v>
                </c:pt>
                <c:pt idx="25">
                  <c:v>0.89999999999999991</c:v>
                </c:pt>
                <c:pt idx="26">
                  <c:v>0.99999999999999989</c:v>
                </c:pt>
              </c:numCache>
            </c:numRef>
          </c:xVal>
          <c:yVal>
            <c:numRef>
              <c:f>'HLD-NAC Calcs'!$B$20:$AB$20</c:f>
              <c:numCache>
                <c:formatCode>General</c:formatCode>
                <c:ptCount val="27"/>
                <c:pt idx="0">
                  <c:v>0.98070760158953985</c:v>
                </c:pt>
                <c:pt idx="1">
                  <c:v>0.97865550985675787</c:v>
                </c:pt>
                <c:pt idx="2">
                  <c:v>0.97611490239644505</c:v>
                </c:pt>
                <c:pt idx="3">
                  <c:v>0.9728877679697352</c:v>
                </c:pt>
                <c:pt idx="4">
                  <c:v>0.96865236409081446</c:v>
                </c:pt>
                <c:pt idx="5">
                  <c:v>0.96284867933843499</c:v>
                </c:pt>
                <c:pt idx="6">
                  <c:v>0.95440775522568921</c:v>
                </c:pt>
                <c:pt idx="7">
                  <c:v>0.94100352802822429</c:v>
                </c:pt>
                <c:pt idx="8">
                  <c:v>0.92500000000000027</c:v>
                </c:pt>
                <c:pt idx="9">
                  <c:v>0.8400000000000003</c:v>
                </c:pt>
                <c:pt idx="10">
                  <c:v>0.75500000000000034</c:v>
                </c:pt>
                <c:pt idx="11">
                  <c:v>0.67000000000000026</c:v>
                </c:pt>
                <c:pt idx="12">
                  <c:v>0.5850000000000003</c:v>
                </c:pt>
                <c:pt idx="13">
                  <c:v>0.5</c:v>
                </c:pt>
                <c:pt idx="14">
                  <c:v>0.41499999999999998</c:v>
                </c:pt>
                <c:pt idx="15">
                  <c:v>0.32999999999999996</c:v>
                </c:pt>
                <c:pt idx="16">
                  <c:v>0.24499999999999997</c:v>
                </c:pt>
                <c:pt idx="17">
                  <c:v>0.15999999999999998</c:v>
                </c:pt>
                <c:pt idx="18">
                  <c:v>7.4999999999999969E-2</c:v>
                </c:pt>
                <c:pt idx="19">
                  <c:v>5.8996471971775766E-2</c:v>
                </c:pt>
                <c:pt idx="20">
                  <c:v>4.5592244774310821E-2</c:v>
                </c:pt>
                <c:pt idx="21">
                  <c:v>3.7151320661565054E-2</c:v>
                </c:pt>
                <c:pt idx="22">
                  <c:v>3.1347635909185587E-2</c:v>
                </c:pt>
                <c:pt idx="23">
                  <c:v>2.7112232030264818E-2</c:v>
                </c:pt>
                <c:pt idx="24">
                  <c:v>2.3885097603554992E-2</c:v>
                </c:pt>
                <c:pt idx="25">
                  <c:v>2.1344490143242096E-2</c:v>
                </c:pt>
                <c:pt idx="26">
                  <c:v>1.9292398410460199E-2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4D4-411C-89F9-61CE487B36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29718192"/>
        <c:axId val="829708680"/>
      </c:scatterChart>
      <c:valAx>
        <c:axId val="829718192"/>
        <c:scaling>
          <c:orientation val="minMax"/>
          <c:max val="1"/>
          <c:min val="-1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29708680"/>
        <c:crosses val="autoZero"/>
        <c:crossBetween val="midCat"/>
      </c:valAx>
      <c:valAx>
        <c:axId val="829708680"/>
        <c:scaling>
          <c:orientation val="minMax"/>
          <c:max val="1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2971819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647700</xdr:colOff>
      <xdr:row>13</xdr:row>
      <xdr:rowOff>175260</xdr:rowOff>
    </xdr:from>
    <xdr:to>
      <xdr:col>11</xdr:col>
      <xdr:colOff>76200</xdr:colOff>
      <xdr:row>26</xdr:row>
      <xdr:rowOff>87630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717F6C67-BA92-4792-A8BE-2A21ECD1D3B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83820</xdr:colOff>
      <xdr:row>13</xdr:row>
      <xdr:rowOff>179070</xdr:rowOff>
    </xdr:from>
    <xdr:to>
      <xdr:col>17</xdr:col>
      <xdr:colOff>236220</xdr:colOff>
      <xdr:row>26</xdr:row>
      <xdr:rowOff>83820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851E578E-90A8-4CD9-B9EF-98F78D9637C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Sumit%20SLS%20dat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fault Dataset"/>
    </sheetNames>
    <sheetDataSet>
      <sheetData sheetId="0">
        <row r="1">
          <cell r="A1">
            <v>-1.0005990806834599</v>
          </cell>
          <cell r="B1">
            <v>2.4432809773123801E-2</v>
          </cell>
          <cell r="D1">
            <v>-7.4354989797474194E-2</v>
          </cell>
          <cell r="E1">
            <v>0.63176265270506105</v>
          </cell>
        </row>
        <row r="2">
          <cell r="A2">
            <v>-0.74675588732926101</v>
          </cell>
          <cell r="B2">
            <v>3.14136125654449E-2</v>
          </cell>
          <cell r="D2">
            <v>4.20808795230609E-3</v>
          </cell>
          <cell r="E2">
            <v>0.51308900523560197</v>
          </cell>
        </row>
        <row r="3">
          <cell r="A3">
            <v>-0.50537357219103696</v>
          </cell>
          <cell r="B3">
            <v>4.3630017452007001E-2</v>
          </cell>
          <cell r="D3">
            <v>7.0288502733986305E-2</v>
          </cell>
          <cell r="E3">
            <v>0.394415357766143</v>
          </cell>
        </row>
        <row r="4">
          <cell r="A4">
            <v>-0.25145776299641898</v>
          </cell>
          <cell r="B4">
            <v>6.8062827225130795E-2</v>
          </cell>
          <cell r="D4">
            <v>0.115687926164213</v>
          </cell>
          <cell r="E4">
            <v>0.305410122164048</v>
          </cell>
        </row>
        <row r="5">
          <cell r="A5">
            <v>-0.25145776299641898</v>
          </cell>
          <cell r="B5">
            <v>6.8062827225130795E-2</v>
          </cell>
          <cell r="D5">
            <v>0.19012642417816999</v>
          </cell>
          <cell r="E5">
            <v>0.19546247818499099</v>
          </cell>
        </row>
        <row r="6">
          <cell r="A6">
            <v>-0.184803683075425</v>
          </cell>
          <cell r="B6">
            <v>8.7260034904014003E-2</v>
          </cell>
          <cell r="D6">
            <v>0.25214761348040399</v>
          </cell>
          <cell r="E6">
            <v>0.10122164048865601</v>
          </cell>
        </row>
        <row r="7">
          <cell r="A7">
            <v>-0.134386505072216</v>
          </cell>
          <cell r="B7">
            <v>0.204188481675392</v>
          </cell>
          <cell r="D7">
            <v>0.29777214601593099</v>
          </cell>
          <cell r="E7">
            <v>6.6317626527050505E-2</v>
          </cell>
        </row>
        <row r="8">
          <cell r="A8">
            <v>-9.6488297957316199E-2</v>
          </cell>
          <cell r="B8">
            <v>0.312390924956369</v>
          </cell>
          <cell r="D8">
            <v>0.49737856816085801</v>
          </cell>
          <cell r="E8">
            <v>3.8394415357765999E-2</v>
          </cell>
        </row>
        <row r="9">
          <cell r="A9">
            <v>-6.2816332754826995E-2</v>
          </cell>
          <cell r="B9">
            <v>0.40488656195462402</v>
          </cell>
          <cell r="D9">
            <v>0.78860439616297895</v>
          </cell>
          <cell r="E9">
            <v>2.9668411867364599E-2</v>
          </cell>
        </row>
        <row r="10">
          <cell r="A10">
            <v>3.6307920210365501E-6</v>
          </cell>
          <cell r="B10">
            <v>0.50261780104711995</v>
          </cell>
          <cell r="D10">
            <v>0.97998344358838396</v>
          </cell>
          <cell r="E10">
            <v>2.4432809773123801E-2</v>
          </cell>
        </row>
        <row r="11">
          <cell r="A11">
            <v>4.6071119954107002E-2</v>
          </cell>
          <cell r="B11">
            <v>0.57417102966841105</v>
          </cell>
          <cell r="D11">
            <v>1.19632781694998</v>
          </cell>
          <cell r="E11">
            <v>1.91972076788831E-2</v>
          </cell>
        </row>
        <row r="12">
          <cell r="A12">
            <v>8.8006767796327406E-2</v>
          </cell>
          <cell r="B12">
            <v>0.65270506108202397</v>
          </cell>
        </row>
        <row r="13">
          <cell r="A13">
            <v>0.16336022539956799</v>
          </cell>
          <cell r="B13">
            <v>0.76265270506108196</v>
          </cell>
        </row>
        <row r="14">
          <cell r="A14">
            <v>0.23043547719499499</v>
          </cell>
          <cell r="B14">
            <v>0.88307155322862096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CF606A-FBC5-480A-AD04-51CD722D3CF1}">
  <dimension ref="A1:AB29"/>
  <sheetViews>
    <sheetView tabSelected="1" workbookViewId="0">
      <selection activeCell="C3" sqref="C3"/>
    </sheetView>
  </sheetViews>
  <sheetFormatPr defaultRowHeight="14.4" x14ac:dyDescent="0.55000000000000004"/>
  <cols>
    <col min="1" max="1" width="10.5234375" bestFit="1" customWidth="1"/>
    <col min="2" max="2" width="11.578125" bestFit="1" customWidth="1"/>
    <col min="5" max="5" width="9.578125" bestFit="1" customWidth="1"/>
  </cols>
  <sheetData>
    <row r="1" spans="1:28" x14ac:dyDescent="0.55000000000000004">
      <c r="A1" t="s">
        <v>5</v>
      </c>
      <c r="B1" s="1">
        <v>0.5</v>
      </c>
      <c r="C1" t="s">
        <v>28</v>
      </c>
      <c r="D1" t="s">
        <v>7</v>
      </c>
      <c r="E1">
        <f>B3*10/B4</f>
        <v>0.1</v>
      </c>
      <c r="F1" t="s">
        <v>8</v>
      </c>
      <c r="G1" t="s">
        <v>9</v>
      </c>
      <c r="J1" t="s">
        <v>24</v>
      </c>
      <c r="K1">
        <f>B3/100*(B1+B2)</f>
        <v>0.03</v>
      </c>
      <c r="L1" t="s">
        <v>27</v>
      </c>
    </row>
    <row r="2" spans="1:28" x14ac:dyDescent="0.55000000000000004">
      <c r="A2" t="s">
        <v>6</v>
      </c>
      <c r="B2">
        <f>B1</f>
        <v>0.5</v>
      </c>
      <c r="C2" t="s">
        <v>28</v>
      </c>
      <c r="D2" t="s">
        <v>1</v>
      </c>
      <c r="E2">
        <f>E1*B1/1000*6.02E+23*B7/1E+24</f>
        <v>3.0100000000000001E-3</v>
      </c>
      <c r="F2" t="s">
        <v>32</v>
      </c>
    </row>
    <row r="3" spans="1:28" x14ac:dyDescent="0.55000000000000004">
      <c r="A3" t="s">
        <v>41</v>
      </c>
      <c r="B3" s="1">
        <v>3</v>
      </c>
      <c r="C3" t="s">
        <v>42</v>
      </c>
      <c r="D3" t="s">
        <v>31</v>
      </c>
      <c r="E3">
        <f>3*B1/E2</f>
        <v>498.33887043189367</v>
      </c>
      <c r="F3" t="s">
        <v>1</v>
      </c>
      <c r="H3" s="2" t="s">
        <v>36</v>
      </c>
    </row>
    <row r="4" spans="1:28" x14ac:dyDescent="0.55000000000000004">
      <c r="A4" t="s">
        <v>4</v>
      </c>
      <c r="B4" s="1">
        <v>300</v>
      </c>
      <c r="C4" t="s">
        <v>29</v>
      </c>
      <c r="H4" s="2" t="s">
        <v>37</v>
      </c>
    </row>
    <row r="5" spans="1:28" x14ac:dyDescent="0.55000000000000004">
      <c r="A5" t="s">
        <v>3</v>
      </c>
      <c r="B5" s="1">
        <v>68</v>
      </c>
      <c r="C5" t="s">
        <v>1</v>
      </c>
      <c r="H5" s="2" t="s">
        <v>38</v>
      </c>
    </row>
    <row r="6" spans="1:28" x14ac:dyDescent="0.55000000000000004">
      <c r="A6" t="s">
        <v>2</v>
      </c>
      <c r="B6" s="1">
        <v>10</v>
      </c>
      <c r="C6" t="s">
        <v>1</v>
      </c>
    </row>
    <row r="7" spans="1:28" x14ac:dyDescent="0.55000000000000004">
      <c r="A7" t="s">
        <v>35</v>
      </c>
      <c r="B7" s="1">
        <v>100</v>
      </c>
      <c r="C7" t="s">
        <v>30</v>
      </c>
    </row>
    <row r="8" spans="1:28" x14ac:dyDescent="0.55000000000000004">
      <c r="A8" t="s">
        <v>0</v>
      </c>
      <c r="B8">
        <v>-1</v>
      </c>
      <c r="C8">
        <f>B8+0.1</f>
        <v>-0.9</v>
      </c>
      <c r="D8">
        <f t="shared" ref="D8:AB8" si="0">C8+0.1</f>
        <v>-0.8</v>
      </c>
      <c r="E8">
        <f t="shared" si="0"/>
        <v>-0.70000000000000007</v>
      </c>
      <c r="F8">
        <f t="shared" si="0"/>
        <v>-0.60000000000000009</v>
      </c>
      <c r="G8">
        <f t="shared" si="0"/>
        <v>-0.50000000000000011</v>
      </c>
      <c r="H8">
        <f t="shared" si="0"/>
        <v>-0.40000000000000013</v>
      </c>
      <c r="I8">
        <f t="shared" si="0"/>
        <v>-0.30000000000000016</v>
      </c>
      <c r="J8">
        <f>I8+0.05</f>
        <v>-0.25000000000000017</v>
      </c>
      <c r="K8">
        <f t="shared" ref="K8:S8" si="1">J8+0.05</f>
        <v>-0.20000000000000018</v>
      </c>
      <c r="L8">
        <f t="shared" si="1"/>
        <v>-0.15000000000000019</v>
      </c>
      <c r="M8">
        <f t="shared" si="1"/>
        <v>-0.10000000000000019</v>
      </c>
      <c r="N8">
        <f t="shared" si="1"/>
        <v>-5.0000000000000183E-2</v>
      </c>
      <c r="O8">
        <v>0</v>
      </c>
      <c r="P8">
        <f t="shared" si="1"/>
        <v>0.05</v>
      </c>
      <c r="Q8">
        <f t="shared" si="1"/>
        <v>0.1</v>
      </c>
      <c r="R8">
        <f t="shared" si="1"/>
        <v>0.15000000000000002</v>
      </c>
      <c r="S8">
        <f t="shared" si="1"/>
        <v>0.2</v>
      </c>
      <c r="T8">
        <f t="shared" ref="T8" si="2">S8+0.05</f>
        <v>0.25</v>
      </c>
      <c r="U8">
        <f>S8+0.1</f>
        <v>0.30000000000000004</v>
      </c>
      <c r="V8">
        <f t="shared" si="0"/>
        <v>0.4</v>
      </c>
      <c r="W8">
        <f t="shared" si="0"/>
        <v>0.5</v>
      </c>
      <c r="X8">
        <f t="shared" si="0"/>
        <v>0.6</v>
      </c>
      <c r="Y8">
        <f>X8+0.1</f>
        <v>0.7</v>
      </c>
      <c r="Z8">
        <f t="shared" si="0"/>
        <v>0.79999999999999993</v>
      </c>
      <c r="AA8">
        <f t="shared" si="0"/>
        <v>0.89999999999999991</v>
      </c>
      <c r="AB8">
        <f t="shared" si="0"/>
        <v>0.99999999999999989</v>
      </c>
    </row>
    <row r="9" spans="1:28" x14ac:dyDescent="0.55000000000000004">
      <c r="A9" t="s">
        <v>10</v>
      </c>
      <c r="B9">
        <f>-B8/$B$6</f>
        <v>0.1</v>
      </c>
      <c r="C9">
        <f t="shared" ref="C9:AB9" si="3">-C8/$B$6</f>
        <v>0.09</v>
      </c>
      <c r="D9">
        <f t="shared" si="3"/>
        <v>0.08</v>
      </c>
      <c r="E9">
        <f t="shared" si="3"/>
        <v>7.0000000000000007E-2</v>
      </c>
      <c r="F9">
        <f t="shared" si="3"/>
        <v>6.0000000000000012E-2</v>
      </c>
      <c r="G9">
        <f t="shared" si="3"/>
        <v>5.000000000000001E-2</v>
      </c>
      <c r="H9">
        <f t="shared" si="3"/>
        <v>4.0000000000000015E-2</v>
      </c>
      <c r="I9">
        <f t="shared" si="3"/>
        <v>3.0000000000000016E-2</v>
      </c>
      <c r="J9">
        <f t="shared" si="3"/>
        <v>2.5000000000000015E-2</v>
      </c>
      <c r="K9">
        <f t="shared" si="3"/>
        <v>2.0000000000000018E-2</v>
      </c>
      <c r="L9">
        <f t="shared" ref="L9:N9" si="4">-L8/$B$6</f>
        <v>1.5000000000000019E-2</v>
      </c>
      <c r="M9">
        <f t="shared" si="4"/>
        <v>1.0000000000000019E-2</v>
      </c>
      <c r="N9">
        <f t="shared" si="4"/>
        <v>5.0000000000000183E-3</v>
      </c>
      <c r="O9">
        <f t="shared" si="3"/>
        <v>0</v>
      </c>
      <c r="P9">
        <f t="shared" si="3"/>
        <v>-5.0000000000000001E-3</v>
      </c>
      <c r="Q9">
        <f t="shared" si="3"/>
        <v>-0.01</v>
      </c>
      <c r="R9">
        <f t="shared" si="3"/>
        <v>-1.5000000000000003E-2</v>
      </c>
      <c r="S9">
        <f t="shared" si="3"/>
        <v>-0.02</v>
      </c>
      <c r="T9">
        <f t="shared" ref="T9" si="5">-T8/$B$6</f>
        <v>-2.5000000000000001E-2</v>
      </c>
      <c r="U9">
        <f t="shared" si="3"/>
        <v>-3.0000000000000006E-2</v>
      </c>
      <c r="V9">
        <f t="shared" si="3"/>
        <v>-0.04</v>
      </c>
      <c r="W9">
        <f t="shared" si="3"/>
        <v>-0.05</v>
      </c>
      <c r="X9">
        <f t="shared" si="3"/>
        <v>-0.06</v>
      </c>
      <c r="Y9">
        <f t="shared" si="3"/>
        <v>-6.9999999999999993E-2</v>
      </c>
      <c r="Z9">
        <f t="shared" si="3"/>
        <v>-7.9999999999999988E-2</v>
      </c>
      <c r="AA9">
        <f t="shared" si="3"/>
        <v>-0.09</v>
      </c>
      <c r="AB9">
        <f t="shared" si="3"/>
        <v>-9.9999999999999992E-2</v>
      </c>
    </row>
    <row r="10" spans="1:28" x14ac:dyDescent="0.55000000000000004">
      <c r="A10" t="s">
        <v>11</v>
      </c>
      <c r="B10">
        <f>IF(B8&lt;0,1/(B9+1/$E$3),$E$3)</f>
        <v>9.8032808313182134</v>
      </c>
      <c r="C10">
        <f t="shared" ref="C10:AB10" si="6">IF(C8&lt;0,1/(C9+1/$E$3),$E$3)</f>
        <v>10.868777624809796</v>
      </c>
      <c r="D10">
        <f t="shared" si="6"/>
        <v>12.194130558491178</v>
      </c>
      <c r="E10">
        <f t="shared" si="6"/>
        <v>13.887602999722246</v>
      </c>
      <c r="F10">
        <f t="shared" si="6"/>
        <v>16.127298139984944</v>
      </c>
      <c r="G10">
        <f t="shared" si="6"/>
        <v>19.228304063581589</v>
      </c>
      <c r="H10">
        <f t="shared" si="6"/>
        <v>23.805745119822245</v>
      </c>
      <c r="I10">
        <f t="shared" si="6"/>
        <v>31.243490939387613</v>
      </c>
      <c r="J10">
        <f t="shared" si="6"/>
        <v>37.027894347074778</v>
      </c>
      <c r="K10">
        <f t="shared" si="6"/>
        <v>45.440775522568885</v>
      </c>
      <c r="L10">
        <f t="shared" si="6"/>
        <v>58.800470403763171</v>
      </c>
      <c r="M10">
        <f t="shared" si="6"/>
        <v>83.287062742920469</v>
      </c>
      <c r="N10">
        <f t="shared" si="6"/>
        <v>142.7212178877256</v>
      </c>
      <c r="O10">
        <f t="shared" si="6"/>
        <v>498.33887043189367</v>
      </c>
      <c r="P10">
        <f t="shared" si="6"/>
        <v>498.33887043189367</v>
      </c>
      <c r="Q10">
        <f t="shared" si="6"/>
        <v>498.33887043189367</v>
      </c>
      <c r="R10">
        <f t="shared" si="6"/>
        <v>498.33887043189367</v>
      </c>
      <c r="S10">
        <f t="shared" si="6"/>
        <v>498.33887043189367</v>
      </c>
      <c r="T10">
        <f t="shared" si="6"/>
        <v>498.33887043189367</v>
      </c>
      <c r="U10">
        <f t="shared" si="6"/>
        <v>498.33887043189367</v>
      </c>
      <c r="V10">
        <f t="shared" si="6"/>
        <v>498.33887043189367</v>
      </c>
      <c r="W10">
        <f t="shared" si="6"/>
        <v>498.33887043189367</v>
      </c>
      <c r="X10">
        <f t="shared" si="6"/>
        <v>498.33887043189367</v>
      </c>
      <c r="Y10">
        <f t="shared" si="6"/>
        <v>498.33887043189367</v>
      </c>
      <c r="Z10">
        <f t="shared" si="6"/>
        <v>498.33887043189367</v>
      </c>
      <c r="AA10">
        <f t="shared" si="6"/>
        <v>498.33887043189367</v>
      </c>
      <c r="AB10">
        <f t="shared" si="6"/>
        <v>498.33887043189367</v>
      </c>
    </row>
    <row r="11" spans="1:28" x14ac:dyDescent="0.55000000000000004">
      <c r="A11" t="s">
        <v>12</v>
      </c>
      <c r="B11">
        <f>IF(B8&gt;=0,1/(ABS(B9)+1/$E$3),$E$3)</f>
        <v>498.33887043189367</v>
      </c>
      <c r="C11">
        <f t="shared" ref="C11:AB11" si="7">IF(C8&gt;=0,1/(ABS(C9)+1/$E$3),$E$3)</f>
        <v>498.33887043189367</v>
      </c>
      <c r="D11">
        <f t="shared" si="7"/>
        <v>498.33887043189367</v>
      </c>
      <c r="E11">
        <f t="shared" si="7"/>
        <v>498.33887043189367</v>
      </c>
      <c r="F11">
        <f t="shared" si="7"/>
        <v>498.33887043189367</v>
      </c>
      <c r="G11">
        <f t="shared" si="7"/>
        <v>498.33887043189367</v>
      </c>
      <c r="H11">
        <f t="shared" si="7"/>
        <v>498.33887043189367</v>
      </c>
      <c r="I11">
        <f t="shared" si="7"/>
        <v>498.33887043189367</v>
      </c>
      <c r="J11">
        <f t="shared" si="7"/>
        <v>498.33887043189367</v>
      </c>
      <c r="K11">
        <f t="shared" si="7"/>
        <v>498.33887043189367</v>
      </c>
      <c r="L11">
        <f t="shared" si="7"/>
        <v>498.33887043189367</v>
      </c>
      <c r="M11">
        <f t="shared" si="7"/>
        <v>498.33887043189367</v>
      </c>
      <c r="N11">
        <f t="shared" si="7"/>
        <v>498.33887043189367</v>
      </c>
      <c r="O11">
        <f t="shared" si="7"/>
        <v>498.33887043189372</v>
      </c>
      <c r="P11">
        <f t="shared" si="7"/>
        <v>142.72121788772597</v>
      </c>
      <c r="Q11">
        <f t="shared" si="7"/>
        <v>83.287062742920597</v>
      </c>
      <c r="R11">
        <f t="shared" si="7"/>
        <v>58.800470403763221</v>
      </c>
      <c r="S11">
        <f t="shared" si="7"/>
        <v>45.44077552256892</v>
      </c>
      <c r="T11">
        <f t="shared" si="7"/>
        <v>37.027894347074792</v>
      </c>
      <c r="U11">
        <f t="shared" si="7"/>
        <v>31.243490939387623</v>
      </c>
      <c r="V11">
        <f t="shared" si="7"/>
        <v>23.805745119822252</v>
      </c>
      <c r="W11">
        <f t="shared" si="7"/>
        <v>19.228304063581593</v>
      </c>
      <c r="X11">
        <f t="shared" si="7"/>
        <v>16.127298139984948</v>
      </c>
      <c r="Y11">
        <f t="shared" si="7"/>
        <v>13.887602999722249</v>
      </c>
      <c r="Z11">
        <f t="shared" si="7"/>
        <v>12.194130558491182</v>
      </c>
      <c r="AA11">
        <f t="shared" si="7"/>
        <v>10.868777624809796</v>
      </c>
      <c r="AB11">
        <f t="shared" si="7"/>
        <v>9.8032808313182151</v>
      </c>
    </row>
    <row r="12" spans="1:28" x14ac:dyDescent="0.55000000000000004">
      <c r="A12" t="s">
        <v>13</v>
      </c>
      <c r="B12">
        <f>0.5*(1/B10+1/B11)</f>
        <v>5.2006666666666673E-2</v>
      </c>
      <c r="C12">
        <f t="shared" ref="C12:AB12" si="8">0.5*(1/C10+1/C11)</f>
        <v>4.7006666666666669E-2</v>
      </c>
      <c r="D12">
        <f t="shared" si="8"/>
        <v>4.2006666666666671E-2</v>
      </c>
      <c r="E12">
        <f t="shared" si="8"/>
        <v>3.7006666666666674E-2</v>
      </c>
      <c r="F12">
        <f t="shared" si="8"/>
        <v>3.2006666666666676E-2</v>
      </c>
      <c r="G12">
        <f t="shared" si="8"/>
        <v>2.7006666666666668E-2</v>
      </c>
      <c r="H12">
        <f t="shared" si="8"/>
        <v>2.2006666666666671E-2</v>
      </c>
      <c r="I12">
        <f t="shared" si="8"/>
        <v>1.7006666666666673E-2</v>
      </c>
      <c r="J12">
        <f t="shared" si="8"/>
        <v>1.4506666666666673E-2</v>
      </c>
      <c r="K12">
        <f t="shared" si="8"/>
        <v>1.2006666666666676E-2</v>
      </c>
      <c r="L12">
        <f t="shared" si="8"/>
        <v>9.5066666666666754E-3</v>
      </c>
      <c r="M12">
        <f t="shared" si="8"/>
        <v>7.0066666666666767E-3</v>
      </c>
      <c r="N12">
        <f t="shared" si="8"/>
        <v>4.5066666666666762E-3</v>
      </c>
      <c r="O12">
        <f t="shared" si="8"/>
        <v>2.0066666666666666E-3</v>
      </c>
      <c r="P12">
        <f t="shared" si="8"/>
        <v>4.5066666666666666E-3</v>
      </c>
      <c r="Q12">
        <f t="shared" si="8"/>
        <v>7.0066666666666671E-3</v>
      </c>
      <c r="R12">
        <f t="shared" si="8"/>
        <v>9.5066666666666685E-3</v>
      </c>
      <c r="S12">
        <f t="shared" si="8"/>
        <v>1.2006666666666667E-2</v>
      </c>
      <c r="T12">
        <f t="shared" si="8"/>
        <v>1.4506666666666668E-2</v>
      </c>
      <c r="U12">
        <f t="shared" si="8"/>
        <v>1.7006666666666666E-2</v>
      </c>
      <c r="V12">
        <f t="shared" si="8"/>
        <v>2.2006666666666664E-2</v>
      </c>
      <c r="W12">
        <f t="shared" si="8"/>
        <v>2.7006666666666665E-2</v>
      </c>
      <c r="X12">
        <f t="shared" si="8"/>
        <v>3.2006666666666669E-2</v>
      </c>
      <c r="Y12">
        <f t="shared" si="8"/>
        <v>3.7006666666666667E-2</v>
      </c>
      <c r="Z12">
        <f t="shared" si="8"/>
        <v>4.2006666666666664E-2</v>
      </c>
      <c r="AA12">
        <f t="shared" si="8"/>
        <v>4.7006666666666669E-2</v>
      </c>
      <c r="AB12">
        <f t="shared" si="8"/>
        <v>5.2006666666666666E-2</v>
      </c>
    </row>
    <row r="13" spans="1:28" x14ac:dyDescent="0.55000000000000004">
      <c r="A13" t="s">
        <v>14</v>
      </c>
      <c r="B13">
        <f>1/B12</f>
        <v>19.228304063581589</v>
      </c>
      <c r="C13">
        <f t="shared" ref="C13:AB13" si="9">1/C12</f>
        <v>21.273578215855906</v>
      </c>
      <c r="D13">
        <f t="shared" si="9"/>
        <v>23.805745119822248</v>
      </c>
      <c r="E13">
        <f t="shared" si="9"/>
        <v>27.022158169699146</v>
      </c>
      <c r="F13">
        <f t="shared" si="9"/>
        <v>31.24349093938762</v>
      </c>
      <c r="G13">
        <f t="shared" si="9"/>
        <v>37.027894347074792</v>
      </c>
      <c r="H13">
        <f t="shared" si="9"/>
        <v>45.440775522568913</v>
      </c>
      <c r="I13">
        <f t="shared" si="9"/>
        <v>58.800470403763207</v>
      </c>
      <c r="J13">
        <f t="shared" si="9"/>
        <v>68.93382352941174</v>
      </c>
      <c r="K13">
        <f t="shared" si="9"/>
        <v>83.28706274292054</v>
      </c>
      <c r="L13">
        <f t="shared" si="9"/>
        <v>105.18934081346414</v>
      </c>
      <c r="M13">
        <f t="shared" si="9"/>
        <v>142.72121788772577</v>
      </c>
      <c r="N13">
        <f t="shared" si="9"/>
        <v>221.8934911242599</v>
      </c>
      <c r="O13">
        <f t="shared" si="9"/>
        <v>498.33887043189372</v>
      </c>
      <c r="P13">
        <f t="shared" si="9"/>
        <v>221.89349112426035</v>
      </c>
      <c r="Q13">
        <f t="shared" si="9"/>
        <v>142.72121788772597</v>
      </c>
      <c r="R13">
        <f t="shared" si="9"/>
        <v>105.18934081346421</v>
      </c>
      <c r="S13">
        <f t="shared" si="9"/>
        <v>83.287062742920597</v>
      </c>
      <c r="T13">
        <f t="shared" si="9"/>
        <v>68.933823529411754</v>
      </c>
      <c r="U13">
        <f t="shared" si="9"/>
        <v>58.800470403763228</v>
      </c>
      <c r="V13">
        <f t="shared" si="9"/>
        <v>45.440775522568927</v>
      </c>
      <c r="W13">
        <f t="shared" si="9"/>
        <v>37.027894347074799</v>
      </c>
      <c r="X13">
        <f t="shared" si="9"/>
        <v>31.243490939387623</v>
      </c>
      <c r="Y13">
        <f t="shared" si="9"/>
        <v>27.022158169699154</v>
      </c>
      <c r="Z13">
        <f t="shared" si="9"/>
        <v>23.805745119822252</v>
      </c>
      <c r="AA13">
        <f t="shared" si="9"/>
        <v>21.273578215855906</v>
      </c>
      <c r="AB13">
        <f t="shared" si="9"/>
        <v>19.228304063581593</v>
      </c>
    </row>
    <row r="14" spans="1:28" x14ac:dyDescent="0.55000000000000004">
      <c r="A14" t="s">
        <v>15</v>
      </c>
      <c r="B14" t="str">
        <f>IF(B13&gt;$B$5,"III",IF(B8&lt;0,"I","II"))</f>
        <v>I</v>
      </c>
      <c r="C14" t="str">
        <f t="shared" ref="C14:AB14" si="10">IF(C13&gt;$B$5,"III",IF(C8&lt;0,"I","II"))</f>
        <v>I</v>
      </c>
      <c r="D14" t="str">
        <f t="shared" si="10"/>
        <v>I</v>
      </c>
      <c r="E14" t="str">
        <f t="shared" si="10"/>
        <v>I</v>
      </c>
      <c r="F14" t="str">
        <f t="shared" si="10"/>
        <v>I</v>
      </c>
      <c r="G14" t="str">
        <f t="shared" si="10"/>
        <v>I</v>
      </c>
      <c r="H14" t="str">
        <f t="shared" si="10"/>
        <v>I</v>
      </c>
      <c r="I14" t="str">
        <f t="shared" si="10"/>
        <v>I</v>
      </c>
      <c r="J14" t="str">
        <f t="shared" si="10"/>
        <v>III</v>
      </c>
      <c r="K14" t="str">
        <f t="shared" si="10"/>
        <v>III</v>
      </c>
      <c r="L14" t="str">
        <f t="shared" si="10"/>
        <v>III</v>
      </c>
      <c r="M14" t="str">
        <f t="shared" si="10"/>
        <v>III</v>
      </c>
      <c r="N14" t="str">
        <f t="shared" si="10"/>
        <v>III</v>
      </c>
      <c r="O14" t="str">
        <f t="shared" si="10"/>
        <v>III</v>
      </c>
      <c r="P14" t="str">
        <f t="shared" si="10"/>
        <v>III</v>
      </c>
      <c r="Q14" t="str">
        <f t="shared" si="10"/>
        <v>III</v>
      </c>
      <c r="R14" t="str">
        <f t="shared" si="10"/>
        <v>III</v>
      </c>
      <c r="S14" t="str">
        <f t="shared" si="10"/>
        <v>III</v>
      </c>
      <c r="T14" t="str">
        <f t="shared" si="10"/>
        <v>III</v>
      </c>
      <c r="U14" t="str">
        <f t="shared" si="10"/>
        <v>II</v>
      </c>
      <c r="V14" t="str">
        <f t="shared" si="10"/>
        <v>II</v>
      </c>
      <c r="W14" t="str">
        <f t="shared" si="10"/>
        <v>II</v>
      </c>
      <c r="X14" t="str">
        <f t="shared" si="10"/>
        <v>II</v>
      </c>
      <c r="Y14" t="str">
        <f t="shared" si="10"/>
        <v>II</v>
      </c>
      <c r="Z14" t="str">
        <f t="shared" si="10"/>
        <v>II</v>
      </c>
      <c r="AA14" t="str">
        <f t="shared" si="10"/>
        <v>II</v>
      </c>
      <c r="AB14" t="str">
        <f t="shared" si="10"/>
        <v>II</v>
      </c>
    </row>
    <row r="15" spans="1:28" x14ac:dyDescent="0.55000000000000004">
      <c r="A15" t="s">
        <v>33</v>
      </c>
      <c r="B15">
        <f t="shared" ref="B15:I15" si="11">ABS(IF(B14="III",1/(1/B16-B8/$B$6),B10))</f>
        <v>9.8032808313182134</v>
      </c>
      <c r="C15">
        <f t="shared" si="11"/>
        <v>10.868777624809796</v>
      </c>
      <c r="D15">
        <f t="shared" si="11"/>
        <v>12.194130558491178</v>
      </c>
      <c r="E15">
        <f t="shared" si="11"/>
        <v>13.887602999722246</v>
      </c>
      <c r="F15">
        <f t="shared" si="11"/>
        <v>16.127298139984944</v>
      </c>
      <c r="G15">
        <f t="shared" si="11"/>
        <v>19.228304063581589</v>
      </c>
      <c r="H15">
        <f t="shared" si="11"/>
        <v>23.805745119822245</v>
      </c>
      <c r="I15">
        <f t="shared" si="11"/>
        <v>31.243490939387613</v>
      </c>
      <c r="J15">
        <f>ABS(IF(J14="III",1/(1/J16-J8/$B$6),J10))</f>
        <v>36.756756756756744</v>
      </c>
      <c r="K15">
        <f t="shared" ref="K15:O15" si="12">ABS(IF(K14="III",1/(1/K16-K8/$B$6),K10))</f>
        <v>40.47619047619046</v>
      </c>
      <c r="L15">
        <f t="shared" si="12"/>
        <v>45.033112582781435</v>
      </c>
      <c r="M15">
        <f t="shared" si="12"/>
        <v>50.746268656716396</v>
      </c>
      <c r="N15">
        <f t="shared" si="12"/>
        <v>58.119658119658091</v>
      </c>
      <c r="O15">
        <f t="shared" si="12"/>
        <v>68</v>
      </c>
      <c r="P15">
        <f t="shared" ref="P15" si="13">ABS(IF(P14="III",1/(1/P16-P8/$B$6),P10))</f>
        <v>81.927710843373504</v>
      </c>
      <c r="Q15">
        <f t="shared" ref="Q15" si="14">ABS(IF(Q14="III",1/(1/Q16-Q8/$B$6),Q10))</f>
        <v>103.03030303030303</v>
      </c>
      <c r="R15">
        <f t="shared" ref="R15" si="15">ABS(IF(R14="III",1/(1/R16-R8/$B$6),R10))</f>
        <v>138.77551020408163</v>
      </c>
      <c r="S15">
        <f t="shared" ref="S15:U15" si="16">ABS(IF(S14="III",1/(1/S16-S8/$B$6),S10))</f>
        <v>212.50000000000009</v>
      </c>
      <c r="T15">
        <f t="shared" si="16"/>
        <v>453.33333333333354</v>
      </c>
      <c r="U15">
        <f t="shared" si="16"/>
        <v>498.33887043189367</v>
      </c>
      <c r="V15">
        <f t="shared" ref="V15" si="17">ABS(IF(V14="III",1/(1/V16-V8/$B$6),V10))</f>
        <v>498.33887043189367</v>
      </c>
      <c r="W15">
        <f t="shared" ref="W15" si="18">ABS(IF(W14="III",1/(1/W16-W8/$B$6),W10))</f>
        <v>498.33887043189367</v>
      </c>
      <c r="X15">
        <f t="shared" ref="X15" si="19">ABS(IF(X14="III",1/(1/X16-X8/$B$6),X10))</f>
        <v>498.33887043189367</v>
      </c>
      <c r="Y15">
        <f t="shared" ref="Y15:Z15" si="20">ABS(IF(Y14="III",1/(1/Y16-Y8/$B$6),Y10))</f>
        <v>498.33887043189367</v>
      </c>
      <c r="Z15">
        <f t="shared" si="20"/>
        <v>498.33887043189367</v>
      </c>
      <c r="AA15">
        <f t="shared" ref="AA15" si="21">ABS(IF(AA14="III",1/(1/AA16-AA8/$B$6),AA10))</f>
        <v>498.33887043189367</v>
      </c>
      <c r="AB15">
        <f t="shared" ref="AB15" si="22">ABS(IF(AB14="III",1/(1/AB16-AB8/$B$6),AB10))</f>
        <v>498.33887043189367</v>
      </c>
    </row>
    <row r="16" spans="1:28" x14ac:dyDescent="0.55000000000000004">
      <c r="A16" t="s">
        <v>34</v>
      </c>
      <c r="B16">
        <f t="shared" ref="B16:I16" si="23">ABS(IF(B14="III",1/(B8/(2*$B$6)+1/$B$5),B11))</f>
        <v>498.33887043189367</v>
      </c>
      <c r="C16">
        <f t="shared" si="23"/>
        <v>498.33887043189367</v>
      </c>
      <c r="D16">
        <f t="shared" si="23"/>
        <v>498.33887043189367</v>
      </c>
      <c r="E16">
        <f t="shared" si="23"/>
        <v>498.33887043189367</v>
      </c>
      <c r="F16">
        <f t="shared" si="23"/>
        <v>498.33887043189367</v>
      </c>
      <c r="G16">
        <f t="shared" si="23"/>
        <v>498.33887043189367</v>
      </c>
      <c r="H16">
        <f t="shared" si="23"/>
        <v>498.33887043189367</v>
      </c>
      <c r="I16">
        <f t="shared" si="23"/>
        <v>498.33887043189367</v>
      </c>
      <c r="J16">
        <f>ABS(IF(J14="III",1/(J8/(2*$B$6)+1/$B$5),J11))</f>
        <v>453.33333333333496</v>
      </c>
      <c r="K16">
        <f t="shared" ref="K16:AB16" si="24">ABS(IF(K14="III",1/(K8/(2*$B$6)+1/$B$5),K11))</f>
        <v>212.5000000000004</v>
      </c>
      <c r="L16">
        <f t="shared" si="24"/>
        <v>138.77551020408183</v>
      </c>
      <c r="M16">
        <f t="shared" si="24"/>
        <v>103.03030303030313</v>
      </c>
      <c r="N16">
        <f t="shared" si="24"/>
        <v>81.927710843373561</v>
      </c>
      <c r="O16">
        <f t="shared" si="24"/>
        <v>68</v>
      </c>
      <c r="P16">
        <f t="shared" si="24"/>
        <v>58.119658119658126</v>
      </c>
      <c r="Q16">
        <f t="shared" si="24"/>
        <v>50.746268656716417</v>
      </c>
      <c r="R16">
        <f t="shared" si="24"/>
        <v>45.033112582781449</v>
      </c>
      <c r="S16">
        <f t="shared" si="24"/>
        <v>40.476190476190482</v>
      </c>
      <c r="T16">
        <f t="shared" ref="T16" si="25">ABS(IF(T14="III",1/(T8/(2*$B$6)+1/$B$5),T11))</f>
        <v>36.756756756756758</v>
      </c>
      <c r="U16">
        <f t="shared" si="24"/>
        <v>31.243490939387623</v>
      </c>
      <c r="V16">
        <f t="shared" si="24"/>
        <v>23.805745119822252</v>
      </c>
      <c r="W16">
        <f t="shared" si="24"/>
        <v>19.228304063581593</v>
      </c>
      <c r="X16">
        <f t="shared" si="24"/>
        <v>16.127298139984948</v>
      </c>
      <c r="Y16">
        <f t="shared" si="24"/>
        <v>13.887602999722249</v>
      </c>
      <c r="Z16">
        <f t="shared" si="24"/>
        <v>12.194130558491182</v>
      </c>
      <c r="AA16">
        <f t="shared" si="24"/>
        <v>10.868777624809796</v>
      </c>
      <c r="AB16">
        <f t="shared" si="24"/>
        <v>9.8032808313182151</v>
      </c>
    </row>
    <row r="17" spans="1:28" x14ac:dyDescent="0.55000000000000004">
      <c r="A17" t="s">
        <v>39</v>
      </c>
      <c r="B17">
        <f>B15*$E$2/3</f>
        <v>9.8359584340892755E-3</v>
      </c>
      <c r="C17">
        <f t="shared" ref="C17:AB17" si="26">C15*$E$2/3</f>
        <v>1.0905006883559163E-2</v>
      </c>
      <c r="D17">
        <f t="shared" si="26"/>
        <v>1.2234777660352816E-2</v>
      </c>
      <c r="E17">
        <f t="shared" si="26"/>
        <v>1.3933895009721321E-2</v>
      </c>
      <c r="F17">
        <f t="shared" si="26"/>
        <v>1.6181055800451562E-2</v>
      </c>
      <c r="G17">
        <f t="shared" si="26"/>
        <v>1.9292398410460196E-2</v>
      </c>
      <c r="H17">
        <f t="shared" si="26"/>
        <v>2.3885097603554988E-2</v>
      </c>
      <c r="I17">
        <f t="shared" si="26"/>
        <v>3.1347635909185573E-2</v>
      </c>
      <c r="J17">
        <f t="shared" si="26"/>
        <v>3.6879279279279267E-2</v>
      </c>
      <c r="K17">
        <f t="shared" si="26"/>
        <v>4.0611111111111098E-2</v>
      </c>
      <c r="L17">
        <f t="shared" si="26"/>
        <v>4.5183222958057379E-2</v>
      </c>
      <c r="M17">
        <f t="shared" si="26"/>
        <v>5.0915422885572124E-2</v>
      </c>
      <c r="N17">
        <f t="shared" si="26"/>
        <v>5.8313390313390286E-2</v>
      </c>
      <c r="O17">
        <f t="shared" si="26"/>
        <v>6.8226666666666672E-2</v>
      </c>
      <c r="P17">
        <f t="shared" si="26"/>
        <v>8.220080321285142E-2</v>
      </c>
      <c r="Q17">
        <f t="shared" si="26"/>
        <v>0.10337373737373738</v>
      </c>
      <c r="R17">
        <f t="shared" si="26"/>
        <v>0.13923809523809524</v>
      </c>
      <c r="S17">
        <f t="shared" si="26"/>
        <v>0.21320833333333342</v>
      </c>
      <c r="T17">
        <f t="shared" si="26"/>
        <v>0.45484444444444466</v>
      </c>
      <c r="U17">
        <f t="shared" si="26"/>
        <v>0.5</v>
      </c>
      <c r="V17">
        <f t="shared" si="26"/>
        <v>0.5</v>
      </c>
      <c r="W17">
        <f t="shared" si="26"/>
        <v>0.5</v>
      </c>
      <c r="X17">
        <f t="shared" si="26"/>
        <v>0.5</v>
      </c>
      <c r="Y17">
        <f t="shared" si="26"/>
        <v>0.5</v>
      </c>
      <c r="Z17">
        <f t="shared" si="26"/>
        <v>0.5</v>
      </c>
      <c r="AA17">
        <f t="shared" si="26"/>
        <v>0.5</v>
      </c>
      <c r="AB17">
        <f t="shared" si="26"/>
        <v>0.5</v>
      </c>
    </row>
    <row r="18" spans="1:28" x14ac:dyDescent="0.55000000000000004">
      <c r="A18" t="s">
        <v>40</v>
      </c>
      <c r="B18">
        <f>B16*$E$2/3</f>
        <v>0.5</v>
      </c>
      <c r="C18">
        <f t="shared" ref="C18:AB18" si="27">C16*$E$2/3</f>
        <v>0.5</v>
      </c>
      <c r="D18">
        <f t="shared" si="27"/>
        <v>0.5</v>
      </c>
      <c r="E18">
        <f t="shared" si="27"/>
        <v>0.5</v>
      </c>
      <c r="F18">
        <f t="shared" si="27"/>
        <v>0.5</v>
      </c>
      <c r="G18">
        <f t="shared" si="27"/>
        <v>0.5</v>
      </c>
      <c r="H18">
        <f t="shared" si="27"/>
        <v>0.5</v>
      </c>
      <c r="I18">
        <f t="shared" si="27"/>
        <v>0.5</v>
      </c>
      <c r="J18">
        <f t="shared" si="27"/>
        <v>0.45484444444444611</v>
      </c>
      <c r="K18">
        <f t="shared" si="27"/>
        <v>0.21320833333333375</v>
      </c>
      <c r="L18">
        <f t="shared" si="27"/>
        <v>0.13923809523809544</v>
      </c>
      <c r="M18">
        <f t="shared" si="27"/>
        <v>0.10337373737373746</v>
      </c>
      <c r="N18">
        <f t="shared" si="27"/>
        <v>8.2200803212851475E-2</v>
      </c>
      <c r="O18">
        <f t="shared" si="27"/>
        <v>6.8226666666666672E-2</v>
      </c>
      <c r="P18">
        <f t="shared" si="27"/>
        <v>5.8313390313390327E-2</v>
      </c>
      <c r="Q18">
        <f t="shared" si="27"/>
        <v>5.0915422885572138E-2</v>
      </c>
      <c r="R18">
        <f t="shared" si="27"/>
        <v>4.5183222958057385E-2</v>
      </c>
      <c r="S18">
        <f t="shared" si="27"/>
        <v>4.0611111111111119E-2</v>
      </c>
      <c r="T18">
        <f t="shared" si="27"/>
        <v>3.6879279279279281E-2</v>
      </c>
      <c r="U18">
        <f t="shared" si="27"/>
        <v>3.134763590918558E-2</v>
      </c>
      <c r="V18">
        <f t="shared" si="27"/>
        <v>2.3885097603554992E-2</v>
      </c>
      <c r="W18">
        <f t="shared" si="27"/>
        <v>1.9292398410460199E-2</v>
      </c>
      <c r="X18">
        <f t="shared" si="27"/>
        <v>1.6181055800451566E-2</v>
      </c>
      <c r="Y18">
        <f t="shared" si="27"/>
        <v>1.3933895009721323E-2</v>
      </c>
      <c r="Z18">
        <f t="shared" si="27"/>
        <v>1.2234777660352818E-2</v>
      </c>
      <c r="AA18">
        <f t="shared" si="27"/>
        <v>1.0905006883559163E-2</v>
      </c>
      <c r="AB18">
        <f t="shared" si="27"/>
        <v>9.8359584340892755E-3</v>
      </c>
    </row>
    <row r="19" spans="1:28" x14ac:dyDescent="0.55000000000000004">
      <c r="A19" t="s">
        <v>22</v>
      </c>
      <c r="B19">
        <f t="shared" ref="B19" si="28">IF(B8&gt;0,1-B18/(B17+B18),B17/(B17+B18))</f>
        <v>1.9292398410460199E-2</v>
      </c>
      <c r="C19">
        <f t="shared" ref="C19" si="29">IF(C8&gt;0,1-C18/(C17+C18),C17/(C17+C18))</f>
        <v>2.1344490143242096E-2</v>
      </c>
      <c r="D19">
        <f t="shared" ref="D19" si="30">IF(D8&gt;0,1-D18/(D17+D18),D17/(D17+D18))</f>
        <v>2.3885097603554988E-2</v>
      </c>
      <c r="E19">
        <f t="shared" ref="E19" si="31">IF(E8&gt;0,1-E18/(E17+E18),E17/(E17+E18))</f>
        <v>2.7112232030264815E-2</v>
      </c>
      <c r="F19">
        <f t="shared" ref="F19" si="32">IF(F8&gt;0,1-F18/(F17+F18),F17/(F17+F18))</f>
        <v>3.134763590918558E-2</v>
      </c>
      <c r="G19">
        <f t="shared" ref="G19" si="33">IF(G8&gt;0,1-G18/(G17+G18),G17/(G17+G18))</f>
        <v>3.7151320661565047E-2</v>
      </c>
      <c r="H19">
        <f t="shared" ref="H19" si="34">IF(H8&gt;0,1-H18/(H17+H18),H17/(H17+H18))</f>
        <v>4.5592244774310814E-2</v>
      </c>
      <c r="I19">
        <f t="shared" ref="I19" si="35">IF(I8&gt;0,1-I18/(I17+I18),I17/(I17+I18))</f>
        <v>5.8996471971775752E-2</v>
      </c>
      <c r="J19">
        <f t="shared" ref="J19" si="36">IF(J8&gt;0,1-J18/(J17+J18),J17/(J17+J18))</f>
        <v>7.499999999999972E-2</v>
      </c>
      <c r="K19">
        <f t="shared" ref="K19" si="37">IF(K8&gt;0,1-K18/(K17+K18),K17/(K17+K18))</f>
        <v>0.1599999999999997</v>
      </c>
      <c r="L19">
        <f t="shared" ref="L19" si="38">IF(L8&gt;0,1-L18/(L17+L18),L17/(L17+L18))</f>
        <v>0.24499999999999966</v>
      </c>
      <c r="M19">
        <f t="shared" ref="M19" si="39">IF(M8&gt;0,1-M18/(M17+M18),M17/(M17+M18))</f>
        <v>0.32999999999999974</v>
      </c>
      <c r="N19">
        <f t="shared" ref="N19" si="40">IF(N8&gt;0,1-N18/(N17+N18),N17/(N17+N18))</f>
        <v>0.4149999999999997</v>
      </c>
      <c r="O19">
        <f t="shared" ref="O19" si="41">IF(O8&gt;0,1-O18/(O17+O18),O17/(O17+O18))</f>
        <v>0.5</v>
      </c>
      <c r="P19">
        <f t="shared" ref="P19" si="42">IF(P8&gt;0,1-P18/(P17+P18),P17/(P17+P18))</f>
        <v>0.58499999999999996</v>
      </c>
      <c r="Q19">
        <f t="shared" ref="Q19" si="43">IF(Q8&gt;0,1-Q18/(Q17+Q18),Q17/(Q17+Q18))</f>
        <v>0.67</v>
      </c>
      <c r="R19">
        <f t="shared" ref="R19" si="44">IF(R8&gt;0,1-R18/(R17+R18),R17/(R17+R18))</f>
        <v>0.755</v>
      </c>
      <c r="S19">
        <f t="shared" ref="S19" si="45">IF(S8&gt;0,1-S18/(S17+S18),S17/(S17+S18))</f>
        <v>0.84000000000000008</v>
      </c>
      <c r="T19">
        <f t="shared" ref="T19" si="46">IF(T8&gt;0,1-T18/(T17+T18),T17/(T17+T18))</f>
        <v>0.92500000000000004</v>
      </c>
      <c r="U19">
        <f t="shared" ref="U19" si="47">IF(U8&gt;0,1-U18/(U17+U18),U17/(U17+U18))</f>
        <v>0.94100352802822429</v>
      </c>
      <c r="V19">
        <f t="shared" ref="V19" si="48">IF(V8&gt;0,1-V18/(V17+V18),V17/(V17+V18))</f>
        <v>0.95440775522568921</v>
      </c>
      <c r="W19">
        <f t="shared" ref="W19" si="49">IF(W8&gt;0,1-W18/(W17+W18),W17/(W17+W18))</f>
        <v>0.96284867933843499</v>
      </c>
      <c r="X19">
        <f t="shared" ref="X19" si="50">IF(X8&gt;0,1-X18/(X17+X18),X17/(X17+X18))</f>
        <v>0.96865236409081446</v>
      </c>
      <c r="Y19">
        <f t="shared" ref="Y19" si="51">IF(Y8&gt;0,1-Y18/(Y17+Y18),Y17/(Y17+Y18))</f>
        <v>0.9728877679697352</v>
      </c>
      <c r="Z19">
        <f t="shared" ref="Z19" si="52">IF(Z8&gt;0,1-Z18/(Z17+Z18),Z17/(Z17+Z18))</f>
        <v>0.97611490239644505</v>
      </c>
      <c r="AA19">
        <f t="shared" ref="AA19" si="53">IF(AA8&gt;0,1-AA18/(AA17+AA18),AA17/(AA17+AA18))</f>
        <v>0.97865550985675787</v>
      </c>
      <c r="AB19">
        <f t="shared" ref="AB19" si="54">IF(AB8&gt;0,1-AB18/(AB17+AB18),AB17/(AB17+AB18))</f>
        <v>0.98070760158953985</v>
      </c>
    </row>
    <row r="20" spans="1:28" x14ac:dyDescent="0.55000000000000004">
      <c r="A20" t="s">
        <v>23</v>
      </c>
      <c r="B20">
        <f>IF(B8&gt;=0,B18/(B17+B18),1-B17/(B17+B18))</f>
        <v>0.98070760158953985</v>
      </c>
      <c r="C20">
        <f t="shared" ref="C20:N20" si="55">IF(C8&gt;=0,C18/(C17+C18),1-C17/(C17+C18))</f>
        <v>0.97865550985675787</v>
      </c>
      <c r="D20">
        <f t="shared" si="55"/>
        <v>0.97611490239644505</v>
      </c>
      <c r="E20">
        <f t="shared" si="55"/>
        <v>0.9728877679697352</v>
      </c>
      <c r="F20">
        <f t="shared" si="55"/>
        <v>0.96865236409081446</v>
      </c>
      <c r="G20">
        <f t="shared" si="55"/>
        <v>0.96284867933843499</v>
      </c>
      <c r="H20">
        <f t="shared" si="55"/>
        <v>0.95440775522568921</v>
      </c>
      <c r="I20">
        <f t="shared" si="55"/>
        <v>0.94100352802822429</v>
      </c>
      <c r="J20">
        <f t="shared" si="55"/>
        <v>0.92500000000000027</v>
      </c>
      <c r="K20">
        <f t="shared" si="55"/>
        <v>0.8400000000000003</v>
      </c>
      <c r="L20">
        <f t="shared" si="55"/>
        <v>0.75500000000000034</v>
      </c>
      <c r="M20">
        <f t="shared" si="55"/>
        <v>0.67000000000000026</v>
      </c>
      <c r="N20">
        <f t="shared" si="55"/>
        <v>0.5850000000000003</v>
      </c>
      <c r="O20">
        <f>IF(O8&gt;=0,O18/(O17+O18),#N/A)</f>
        <v>0.5</v>
      </c>
      <c r="P20">
        <f t="shared" ref="P20:AB20" si="56">IF(P8&gt;=0,P18/(P17+P18),#N/A)</f>
        <v>0.41499999999999998</v>
      </c>
      <c r="Q20">
        <f t="shared" si="56"/>
        <v>0.32999999999999996</v>
      </c>
      <c r="R20">
        <f t="shared" si="56"/>
        <v>0.24499999999999997</v>
      </c>
      <c r="S20">
        <f t="shared" si="56"/>
        <v>0.15999999999999998</v>
      </c>
      <c r="T20">
        <f t="shared" si="56"/>
        <v>7.4999999999999969E-2</v>
      </c>
      <c r="U20">
        <f t="shared" si="56"/>
        <v>5.8996471971775766E-2</v>
      </c>
      <c r="V20">
        <f t="shared" si="56"/>
        <v>4.5592244774310821E-2</v>
      </c>
      <c r="W20">
        <f t="shared" si="56"/>
        <v>3.7151320661565054E-2</v>
      </c>
      <c r="X20">
        <f t="shared" si="56"/>
        <v>3.1347635909185587E-2</v>
      </c>
      <c r="Y20">
        <f t="shared" si="56"/>
        <v>2.7112232030264818E-2</v>
      </c>
      <c r="Z20">
        <f t="shared" si="56"/>
        <v>2.3885097603554992E-2</v>
      </c>
      <c r="AA20">
        <f t="shared" si="56"/>
        <v>2.1344490143242096E-2</v>
      </c>
      <c r="AB20">
        <f t="shared" si="56"/>
        <v>1.9292398410460199E-2</v>
      </c>
    </row>
    <row r="21" spans="1:28" x14ac:dyDescent="0.55000000000000004">
      <c r="A21" t="s">
        <v>16</v>
      </c>
      <c r="B21">
        <f>IF(B14="II",B18+$B$2+$K$1,$B$2-B17)</f>
        <v>0.4901640415659107</v>
      </c>
      <c r="C21">
        <f t="shared" ref="C21:AB21" si="57">IF(C14="II",C18+$B$2+$K$1,$B$2-C17)</f>
        <v>0.48909499311644083</v>
      </c>
      <c r="D21">
        <f t="shared" si="57"/>
        <v>0.4877652223396472</v>
      </c>
      <c r="E21">
        <f t="shared" si="57"/>
        <v>0.48606610499027869</v>
      </c>
      <c r="F21">
        <f t="shared" si="57"/>
        <v>0.48381894419954846</v>
      </c>
      <c r="G21">
        <f t="shared" si="57"/>
        <v>0.48070760158953979</v>
      </c>
      <c r="H21">
        <f t="shared" si="57"/>
        <v>0.47611490239644499</v>
      </c>
      <c r="I21">
        <f t="shared" si="57"/>
        <v>0.46865236409081446</v>
      </c>
      <c r="J21">
        <f t="shared" si="57"/>
        <v>0.46312072072072075</v>
      </c>
      <c r="K21">
        <f t="shared" si="57"/>
        <v>0.4593888888888889</v>
      </c>
      <c r="L21">
        <f t="shared" si="57"/>
        <v>0.45481677704194262</v>
      </c>
      <c r="M21">
        <f t="shared" si="57"/>
        <v>0.4490845771144279</v>
      </c>
      <c r="N21">
        <f t="shared" si="57"/>
        <v>0.44168660968660972</v>
      </c>
      <c r="O21">
        <f t="shared" si="57"/>
        <v>0.43177333333333334</v>
      </c>
      <c r="P21">
        <f t="shared" si="57"/>
        <v>0.41779919678714861</v>
      </c>
      <c r="Q21">
        <f t="shared" si="57"/>
        <v>0.3966262626262626</v>
      </c>
      <c r="R21">
        <f t="shared" si="57"/>
        <v>0.36076190476190473</v>
      </c>
      <c r="S21">
        <f t="shared" si="57"/>
        <v>0.28679166666666656</v>
      </c>
      <c r="T21">
        <f t="shared" ref="T21" si="58">IF(T14="II",T18+$B$2+$K$1,$B$2-T17)</f>
        <v>4.5155555555555338E-2</v>
      </c>
      <c r="U21">
        <f t="shared" si="57"/>
        <v>0.56134763590918557</v>
      </c>
      <c r="V21">
        <f t="shared" si="57"/>
        <v>0.55388509760355498</v>
      </c>
      <c r="W21">
        <f t="shared" si="57"/>
        <v>0.54929239841046018</v>
      </c>
      <c r="X21">
        <f t="shared" si="57"/>
        <v>0.54618105580045162</v>
      </c>
      <c r="Y21">
        <f t="shared" si="57"/>
        <v>0.54393389500972134</v>
      </c>
      <c r="Z21">
        <f t="shared" si="57"/>
        <v>0.54223477766035288</v>
      </c>
      <c r="AA21">
        <f t="shared" si="57"/>
        <v>0.54090500688355914</v>
      </c>
      <c r="AB21">
        <f t="shared" si="57"/>
        <v>0.53983595843408927</v>
      </c>
    </row>
    <row r="22" spans="1:28" x14ac:dyDescent="0.55000000000000004">
      <c r="A22" t="s">
        <v>17</v>
      </c>
      <c r="B22">
        <f>IF(B14="III",B17+B18+$K$1,0)</f>
        <v>0</v>
      </c>
      <c r="C22">
        <f t="shared" ref="C22:AB22" si="59">IF(C14="III",C17+C18+$K$1,0)</f>
        <v>0</v>
      </c>
      <c r="D22">
        <f t="shared" si="59"/>
        <v>0</v>
      </c>
      <c r="E22">
        <f t="shared" si="59"/>
        <v>0</v>
      </c>
      <c r="F22">
        <f t="shared" si="59"/>
        <v>0</v>
      </c>
      <c r="G22">
        <f t="shared" si="59"/>
        <v>0</v>
      </c>
      <c r="H22">
        <f t="shared" si="59"/>
        <v>0</v>
      </c>
      <c r="I22">
        <f t="shared" si="59"/>
        <v>0</v>
      </c>
      <c r="J22">
        <f t="shared" si="59"/>
        <v>0.52172372372372533</v>
      </c>
      <c r="K22">
        <f t="shared" si="59"/>
        <v>0.28381944444444485</v>
      </c>
      <c r="L22">
        <f t="shared" si="59"/>
        <v>0.21442131819615282</v>
      </c>
      <c r="M22">
        <f t="shared" si="59"/>
        <v>0.18428916025930958</v>
      </c>
      <c r="N22">
        <f t="shared" si="59"/>
        <v>0.17051419352624175</v>
      </c>
      <c r="O22">
        <f t="shared" si="59"/>
        <v>0.16645333333333334</v>
      </c>
      <c r="P22">
        <f t="shared" si="59"/>
        <v>0.17051419352624175</v>
      </c>
      <c r="Q22">
        <f t="shared" si="59"/>
        <v>0.18428916025930953</v>
      </c>
      <c r="R22">
        <f t="shared" si="59"/>
        <v>0.21442131819615262</v>
      </c>
      <c r="S22">
        <f t="shared" si="59"/>
        <v>0.28381944444444451</v>
      </c>
      <c r="T22">
        <f t="shared" ref="T22" si="60">IF(T14="III",T17+T18+$K$1,0)</f>
        <v>0.521723723723724</v>
      </c>
      <c r="U22">
        <f t="shared" si="59"/>
        <v>0</v>
      </c>
      <c r="V22">
        <f t="shared" si="59"/>
        <v>0</v>
      </c>
      <c r="W22">
        <f t="shared" si="59"/>
        <v>0</v>
      </c>
      <c r="X22">
        <f t="shared" si="59"/>
        <v>0</v>
      </c>
      <c r="Y22">
        <f t="shared" si="59"/>
        <v>0</v>
      </c>
      <c r="Z22">
        <f t="shared" si="59"/>
        <v>0</v>
      </c>
      <c r="AA22">
        <f t="shared" si="59"/>
        <v>0</v>
      </c>
      <c r="AB22">
        <f t="shared" si="59"/>
        <v>0</v>
      </c>
    </row>
    <row r="23" spans="1:28" x14ac:dyDescent="0.55000000000000004">
      <c r="A23" t="s">
        <v>5</v>
      </c>
      <c r="B23">
        <f>IF(B14="I",B17+$B$2+$K$1,$B$2-B18)</f>
        <v>0.53983595843408927</v>
      </c>
      <c r="C23">
        <f t="shared" ref="C23:AB23" si="61">IF(C14="I",C17+$B$2+$K$1,$B$2-C18)</f>
        <v>0.54090500688355914</v>
      </c>
      <c r="D23">
        <f t="shared" si="61"/>
        <v>0.54223477766035288</v>
      </c>
      <c r="E23">
        <f t="shared" si="61"/>
        <v>0.54393389500972134</v>
      </c>
      <c r="F23">
        <f t="shared" si="61"/>
        <v>0.54618105580045162</v>
      </c>
      <c r="G23">
        <f t="shared" si="61"/>
        <v>0.54929239841046018</v>
      </c>
      <c r="H23">
        <f t="shared" si="61"/>
        <v>0.55388509760355498</v>
      </c>
      <c r="I23">
        <f t="shared" si="61"/>
        <v>0.56134763590918557</v>
      </c>
      <c r="J23">
        <f t="shared" si="61"/>
        <v>4.5155555555553895E-2</v>
      </c>
      <c r="K23">
        <f t="shared" si="61"/>
        <v>0.28679166666666622</v>
      </c>
      <c r="L23">
        <f t="shared" si="61"/>
        <v>0.36076190476190456</v>
      </c>
      <c r="M23">
        <f t="shared" si="61"/>
        <v>0.39662626262626255</v>
      </c>
      <c r="N23">
        <f t="shared" si="61"/>
        <v>0.4177991967871485</v>
      </c>
      <c r="O23">
        <f t="shared" si="61"/>
        <v>0.43177333333333334</v>
      </c>
      <c r="P23">
        <f t="shared" si="61"/>
        <v>0.44168660968660967</v>
      </c>
      <c r="Q23">
        <f t="shared" si="61"/>
        <v>0.44908457711442784</v>
      </c>
      <c r="R23">
        <f t="shared" si="61"/>
        <v>0.45481677704194262</v>
      </c>
      <c r="S23">
        <f t="shared" si="61"/>
        <v>0.4593888888888889</v>
      </c>
      <c r="T23">
        <f t="shared" ref="T23" si="62">IF(T14="I",T17+$B$2+$K$1,$B$2-T18)</f>
        <v>0.46312072072072075</v>
      </c>
      <c r="U23">
        <f t="shared" si="61"/>
        <v>0.4686523640908144</v>
      </c>
      <c r="V23">
        <f t="shared" si="61"/>
        <v>0.47611490239644499</v>
      </c>
      <c r="W23">
        <f t="shared" si="61"/>
        <v>0.48070760158953979</v>
      </c>
      <c r="X23">
        <f t="shared" si="61"/>
        <v>0.48381894419954841</v>
      </c>
      <c r="Y23">
        <f t="shared" si="61"/>
        <v>0.48606610499027869</v>
      </c>
      <c r="Z23">
        <f t="shared" si="61"/>
        <v>0.4877652223396472</v>
      </c>
      <c r="AA23">
        <f t="shared" si="61"/>
        <v>0.48909499311644083</v>
      </c>
      <c r="AB23">
        <f t="shared" si="61"/>
        <v>0.4901640415659107</v>
      </c>
    </row>
    <row r="24" spans="1:28" x14ac:dyDescent="0.55000000000000004">
      <c r="A24" t="s">
        <v>18</v>
      </c>
      <c r="B24">
        <f>SUM(B21:B23)</f>
        <v>1.03</v>
      </c>
      <c r="C24">
        <f t="shared" ref="C24:AB24" si="63">SUM(C21:C23)</f>
        <v>1.03</v>
      </c>
      <c r="D24">
        <f t="shared" si="63"/>
        <v>1.03</v>
      </c>
      <c r="E24">
        <f t="shared" si="63"/>
        <v>1.03</v>
      </c>
      <c r="F24">
        <f t="shared" si="63"/>
        <v>1.03</v>
      </c>
      <c r="G24">
        <f t="shared" si="63"/>
        <v>1.03</v>
      </c>
      <c r="H24">
        <f t="shared" si="63"/>
        <v>1.03</v>
      </c>
      <c r="I24">
        <f t="shared" si="63"/>
        <v>1.03</v>
      </c>
      <c r="J24">
        <f t="shared" si="63"/>
        <v>1.03</v>
      </c>
      <c r="K24">
        <f t="shared" si="63"/>
        <v>1.0299999999999998</v>
      </c>
      <c r="L24">
        <f t="shared" si="63"/>
        <v>1.03</v>
      </c>
      <c r="M24">
        <f t="shared" si="63"/>
        <v>1.03</v>
      </c>
      <c r="N24">
        <f t="shared" si="63"/>
        <v>1.0299999999999998</v>
      </c>
      <c r="O24">
        <f t="shared" si="63"/>
        <v>1.03</v>
      </c>
      <c r="P24">
        <f t="shared" si="63"/>
        <v>1.03</v>
      </c>
      <c r="Q24">
        <f t="shared" si="63"/>
        <v>1.03</v>
      </c>
      <c r="R24">
        <f t="shared" si="63"/>
        <v>1.03</v>
      </c>
      <c r="S24">
        <f t="shared" si="63"/>
        <v>1.03</v>
      </c>
      <c r="T24">
        <f t="shared" si="63"/>
        <v>1.0300000000000002</v>
      </c>
      <c r="U24">
        <f t="shared" si="63"/>
        <v>1.03</v>
      </c>
      <c r="V24">
        <f t="shared" si="63"/>
        <v>1.03</v>
      </c>
      <c r="W24">
        <f t="shared" si="63"/>
        <v>1.03</v>
      </c>
      <c r="X24">
        <f t="shared" si="63"/>
        <v>1.03</v>
      </c>
      <c r="Y24">
        <f t="shared" si="63"/>
        <v>1.03</v>
      </c>
      <c r="Z24">
        <f t="shared" si="63"/>
        <v>1.03</v>
      </c>
      <c r="AA24">
        <f t="shared" si="63"/>
        <v>1.03</v>
      </c>
      <c r="AB24">
        <f t="shared" si="63"/>
        <v>1.03</v>
      </c>
    </row>
    <row r="25" spans="1:28" x14ac:dyDescent="0.55000000000000004">
      <c r="A25" t="s">
        <v>19</v>
      </c>
      <c r="B25">
        <f>B21/B24</f>
        <v>0.47588741899602982</v>
      </c>
      <c r="C25">
        <f t="shared" ref="C25:AB25" si="64">C21/C24</f>
        <v>0.47484950788003966</v>
      </c>
      <c r="D25">
        <f t="shared" si="64"/>
        <v>0.47355846829091958</v>
      </c>
      <c r="E25">
        <f t="shared" si="64"/>
        <v>0.47190883979638709</v>
      </c>
      <c r="F25">
        <f t="shared" si="64"/>
        <v>0.46972713029082375</v>
      </c>
      <c r="G25">
        <f t="shared" si="64"/>
        <v>0.46670640931023277</v>
      </c>
      <c r="H25">
        <f t="shared" si="64"/>
        <v>0.46224747805480093</v>
      </c>
      <c r="I25">
        <f t="shared" si="64"/>
        <v>0.45500229523380042</v>
      </c>
      <c r="J25">
        <f t="shared" si="64"/>
        <v>0.44963176769002011</v>
      </c>
      <c r="K25">
        <f t="shared" si="64"/>
        <v>0.44600862998921259</v>
      </c>
      <c r="L25">
        <f t="shared" si="64"/>
        <v>0.44156968644848799</v>
      </c>
      <c r="M25">
        <f t="shared" si="64"/>
        <v>0.43600444380041542</v>
      </c>
      <c r="N25">
        <f t="shared" si="64"/>
        <v>0.42882195115204835</v>
      </c>
      <c r="O25">
        <f t="shared" si="64"/>
        <v>0.41919741100323626</v>
      </c>
      <c r="P25">
        <f t="shared" si="64"/>
        <v>0.40563028814286273</v>
      </c>
      <c r="Q25">
        <f t="shared" si="64"/>
        <v>0.38507404138472096</v>
      </c>
      <c r="R25">
        <f t="shared" si="64"/>
        <v>0.35025427646786866</v>
      </c>
      <c r="S25">
        <f t="shared" si="64"/>
        <v>0.2784385113268607</v>
      </c>
      <c r="T25">
        <f t="shared" si="64"/>
        <v>4.3840345199568281E-2</v>
      </c>
      <c r="U25">
        <f t="shared" si="64"/>
        <v>0.54499770476619958</v>
      </c>
      <c r="V25">
        <f t="shared" si="64"/>
        <v>0.53775252194519896</v>
      </c>
      <c r="W25">
        <f t="shared" si="64"/>
        <v>0.53329359068976712</v>
      </c>
      <c r="X25">
        <f t="shared" si="64"/>
        <v>0.53027286970917631</v>
      </c>
      <c r="Y25">
        <f t="shared" si="64"/>
        <v>0.52809116020361291</v>
      </c>
      <c r="Z25">
        <f t="shared" si="64"/>
        <v>0.52644153170908048</v>
      </c>
      <c r="AA25">
        <f t="shared" si="64"/>
        <v>0.52515049211996034</v>
      </c>
      <c r="AB25">
        <f t="shared" si="64"/>
        <v>0.52411258100397018</v>
      </c>
    </row>
    <row r="26" spans="1:28" x14ac:dyDescent="0.55000000000000004">
      <c r="A26" t="s">
        <v>20</v>
      </c>
      <c r="B26">
        <f>B22/B24</f>
        <v>0</v>
      </c>
      <c r="C26">
        <f t="shared" ref="C26:AB26" si="65">C22/C24</f>
        <v>0</v>
      </c>
      <c r="D26">
        <f t="shared" si="65"/>
        <v>0</v>
      </c>
      <c r="E26">
        <f t="shared" si="65"/>
        <v>0</v>
      </c>
      <c r="F26">
        <f t="shared" si="65"/>
        <v>0</v>
      </c>
      <c r="G26">
        <f t="shared" si="65"/>
        <v>0</v>
      </c>
      <c r="H26">
        <f t="shared" si="65"/>
        <v>0</v>
      </c>
      <c r="I26">
        <f t="shared" si="65"/>
        <v>0</v>
      </c>
      <c r="J26">
        <f t="shared" si="65"/>
        <v>0.50652788711041297</v>
      </c>
      <c r="K26">
        <f t="shared" si="65"/>
        <v>0.27555285868392709</v>
      </c>
      <c r="L26">
        <f t="shared" si="65"/>
        <v>0.20817603708364352</v>
      </c>
      <c r="M26">
        <f t="shared" si="65"/>
        <v>0.17892151481486368</v>
      </c>
      <c r="N26">
        <f t="shared" si="65"/>
        <v>0.16554776070508911</v>
      </c>
      <c r="O26">
        <f t="shared" si="65"/>
        <v>0.1616051779935275</v>
      </c>
      <c r="P26">
        <f t="shared" si="65"/>
        <v>0.16554776070508909</v>
      </c>
      <c r="Q26">
        <f t="shared" si="65"/>
        <v>0.17892151481486362</v>
      </c>
      <c r="R26">
        <f t="shared" si="65"/>
        <v>0.20817603708364332</v>
      </c>
      <c r="S26">
        <f t="shared" si="65"/>
        <v>0.2755528586839267</v>
      </c>
      <c r="T26">
        <f t="shared" ref="T26" si="66">T22/T24</f>
        <v>0.50652788711041152</v>
      </c>
      <c r="U26">
        <f t="shared" si="65"/>
        <v>0</v>
      </c>
      <c r="V26">
        <f t="shared" si="65"/>
        <v>0</v>
      </c>
      <c r="W26">
        <f t="shared" si="65"/>
        <v>0</v>
      </c>
      <c r="X26">
        <f t="shared" si="65"/>
        <v>0</v>
      </c>
      <c r="Y26">
        <f t="shared" si="65"/>
        <v>0</v>
      </c>
      <c r="Z26">
        <f t="shared" si="65"/>
        <v>0</v>
      </c>
      <c r="AA26">
        <f t="shared" si="65"/>
        <v>0</v>
      </c>
      <c r="AB26">
        <f t="shared" si="65"/>
        <v>0</v>
      </c>
    </row>
    <row r="27" spans="1:28" x14ac:dyDescent="0.55000000000000004">
      <c r="A27" t="s">
        <v>21</v>
      </c>
      <c r="B27">
        <f>B23/B24</f>
        <v>0.52411258100397018</v>
      </c>
      <c r="C27">
        <f t="shared" ref="C27:AB27" si="67">C23/C24</f>
        <v>0.52515049211996034</v>
      </c>
      <c r="D27">
        <f t="shared" si="67"/>
        <v>0.52644153170908048</v>
      </c>
      <c r="E27">
        <f t="shared" si="67"/>
        <v>0.52809116020361291</v>
      </c>
      <c r="F27">
        <f t="shared" si="67"/>
        <v>0.53027286970917631</v>
      </c>
      <c r="G27">
        <f t="shared" si="67"/>
        <v>0.53329359068976712</v>
      </c>
      <c r="H27">
        <f t="shared" si="67"/>
        <v>0.53775252194519896</v>
      </c>
      <c r="I27">
        <f t="shared" si="67"/>
        <v>0.54499770476619958</v>
      </c>
      <c r="J27">
        <f t="shared" si="67"/>
        <v>4.3840345199566887E-2</v>
      </c>
      <c r="K27">
        <f t="shared" si="67"/>
        <v>0.27843851132686048</v>
      </c>
      <c r="L27">
        <f t="shared" si="67"/>
        <v>0.3502542764678685</v>
      </c>
      <c r="M27">
        <f t="shared" si="67"/>
        <v>0.3850740413847209</v>
      </c>
      <c r="N27">
        <f t="shared" si="67"/>
        <v>0.40563028814286267</v>
      </c>
      <c r="O27">
        <f t="shared" si="67"/>
        <v>0.41919741100323626</v>
      </c>
      <c r="P27">
        <f t="shared" si="67"/>
        <v>0.42882195115204819</v>
      </c>
      <c r="Q27">
        <f t="shared" si="67"/>
        <v>0.43600444380041536</v>
      </c>
      <c r="R27">
        <f t="shared" si="67"/>
        <v>0.44156968644848799</v>
      </c>
      <c r="S27">
        <f t="shared" si="67"/>
        <v>0.44600862998921253</v>
      </c>
      <c r="T27">
        <f t="shared" ref="T27" si="68">T23/T24</f>
        <v>0.44963176769002006</v>
      </c>
      <c r="U27">
        <f t="shared" si="67"/>
        <v>0.45500229523380037</v>
      </c>
      <c r="V27">
        <f t="shared" si="67"/>
        <v>0.46224747805480093</v>
      </c>
      <c r="W27">
        <f t="shared" si="67"/>
        <v>0.46670640931023277</v>
      </c>
      <c r="X27">
        <f t="shared" si="67"/>
        <v>0.46972713029082369</v>
      </c>
      <c r="Y27">
        <f t="shared" si="67"/>
        <v>0.47190883979638709</v>
      </c>
      <c r="Z27">
        <f t="shared" si="67"/>
        <v>0.47355846829091958</v>
      </c>
      <c r="AA27">
        <f t="shared" si="67"/>
        <v>0.47484950788003966</v>
      </c>
      <c r="AB27">
        <f t="shared" si="67"/>
        <v>0.47588741899602982</v>
      </c>
    </row>
    <row r="28" spans="1:28" x14ac:dyDescent="0.55000000000000004">
      <c r="A28" t="s">
        <v>25</v>
      </c>
      <c r="B28">
        <f>IF(B26&gt;0,B26+B27,IF(B25&lt;B27,B27,1))</f>
        <v>0.52411258100397018</v>
      </c>
      <c r="C28">
        <f t="shared" ref="C28:AB28" si="69">IF(C26&gt;0,C26+C27,IF(C25&lt;C27,C27,1))</f>
        <v>0.52515049211996034</v>
      </c>
      <c r="D28">
        <f t="shared" si="69"/>
        <v>0.52644153170908048</v>
      </c>
      <c r="E28">
        <f t="shared" si="69"/>
        <v>0.52809116020361291</v>
      </c>
      <c r="F28">
        <f t="shared" si="69"/>
        <v>0.53027286970917631</v>
      </c>
      <c r="G28">
        <f t="shared" si="69"/>
        <v>0.53329359068976712</v>
      </c>
      <c r="H28">
        <f t="shared" si="69"/>
        <v>0.53775252194519896</v>
      </c>
      <c r="I28">
        <f t="shared" si="69"/>
        <v>0.54499770476619958</v>
      </c>
      <c r="J28">
        <f t="shared" si="69"/>
        <v>0.55036823230997989</v>
      </c>
      <c r="K28">
        <f t="shared" si="69"/>
        <v>0.55399137001078758</v>
      </c>
      <c r="L28">
        <f t="shared" si="69"/>
        <v>0.55843031355151207</v>
      </c>
      <c r="M28">
        <f t="shared" si="69"/>
        <v>0.56399555619958464</v>
      </c>
      <c r="N28">
        <f t="shared" si="69"/>
        <v>0.57117804884795176</v>
      </c>
      <c r="O28">
        <f t="shared" si="69"/>
        <v>0.58080258899676374</v>
      </c>
      <c r="P28">
        <f t="shared" si="69"/>
        <v>0.59436971185713727</v>
      </c>
      <c r="Q28">
        <f t="shared" si="69"/>
        <v>0.61492595861527899</v>
      </c>
      <c r="R28">
        <f t="shared" si="69"/>
        <v>0.64974572353213134</v>
      </c>
      <c r="S28">
        <f t="shared" si="69"/>
        <v>0.72156148867313918</v>
      </c>
      <c r="T28">
        <f t="shared" si="69"/>
        <v>0.95615965480043164</v>
      </c>
      <c r="U28">
        <f t="shared" si="69"/>
        <v>1</v>
      </c>
      <c r="V28">
        <f t="shared" si="69"/>
        <v>1</v>
      </c>
      <c r="W28">
        <f t="shared" si="69"/>
        <v>1</v>
      </c>
      <c r="X28">
        <f t="shared" si="69"/>
        <v>1</v>
      </c>
      <c r="Y28">
        <f t="shared" si="69"/>
        <v>1</v>
      </c>
      <c r="Z28">
        <f t="shared" si="69"/>
        <v>1</v>
      </c>
      <c r="AA28">
        <f t="shared" si="69"/>
        <v>1</v>
      </c>
      <c r="AB28">
        <f t="shared" si="69"/>
        <v>1</v>
      </c>
    </row>
    <row r="29" spans="1:28" x14ac:dyDescent="0.55000000000000004">
      <c r="A29" t="s">
        <v>26</v>
      </c>
      <c r="B29">
        <f>IF(B26&gt;0,B27,IF(B27&lt;B25,B27,0))</f>
        <v>0</v>
      </c>
      <c r="C29">
        <f t="shared" ref="C29:AB29" si="70">IF(C26&gt;0,C27,IF(C27&lt;C25,C27,0))</f>
        <v>0</v>
      </c>
      <c r="D29">
        <f t="shared" si="70"/>
        <v>0</v>
      </c>
      <c r="E29">
        <f t="shared" si="70"/>
        <v>0</v>
      </c>
      <c r="F29">
        <f t="shared" si="70"/>
        <v>0</v>
      </c>
      <c r="G29">
        <f t="shared" si="70"/>
        <v>0</v>
      </c>
      <c r="H29">
        <f t="shared" si="70"/>
        <v>0</v>
      </c>
      <c r="I29">
        <f t="shared" si="70"/>
        <v>0</v>
      </c>
      <c r="J29">
        <f t="shared" si="70"/>
        <v>4.3840345199566887E-2</v>
      </c>
      <c r="K29">
        <f t="shared" si="70"/>
        <v>0.27843851132686048</v>
      </c>
      <c r="L29">
        <f t="shared" si="70"/>
        <v>0.3502542764678685</v>
      </c>
      <c r="M29">
        <f t="shared" si="70"/>
        <v>0.3850740413847209</v>
      </c>
      <c r="N29">
        <f t="shared" si="70"/>
        <v>0.40563028814286267</v>
      </c>
      <c r="O29">
        <f t="shared" si="70"/>
        <v>0.41919741100323626</v>
      </c>
      <c r="P29">
        <f t="shared" si="70"/>
        <v>0.42882195115204819</v>
      </c>
      <c r="Q29">
        <f t="shared" si="70"/>
        <v>0.43600444380041536</v>
      </c>
      <c r="R29">
        <f t="shared" si="70"/>
        <v>0.44156968644848799</v>
      </c>
      <c r="S29">
        <f t="shared" si="70"/>
        <v>0.44600862998921253</v>
      </c>
      <c r="T29">
        <f t="shared" ref="T29" si="71">IF(T26&gt;0,T27,IF(T27&lt;T25,T27,0))</f>
        <v>0.44963176769002006</v>
      </c>
      <c r="U29">
        <f t="shared" si="70"/>
        <v>0.45500229523380037</v>
      </c>
      <c r="V29">
        <f t="shared" si="70"/>
        <v>0.46224747805480093</v>
      </c>
      <c r="W29">
        <f t="shared" si="70"/>
        <v>0.46670640931023277</v>
      </c>
      <c r="X29">
        <f t="shared" si="70"/>
        <v>0.46972713029082369</v>
      </c>
      <c r="Y29">
        <f t="shared" si="70"/>
        <v>0.47190883979638709</v>
      </c>
      <c r="Z29">
        <f t="shared" si="70"/>
        <v>0.47355846829091958</v>
      </c>
      <c r="AA29">
        <f t="shared" si="70"/>
        <v>0.47484950788003966</v>
      </c>
      <c r="AB29">
        <f t="shared" si="70"/>
        <v>0.47588741899602982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HLD-NAC Calcs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Steven Abbott</dc:creator>
  <cp:lastModifiedBy>Steven Abbott</cp:lastModifiedBy>
  <dcterms:created xsi:type="dcterms:W3CDTF">2018-09-17T14:27:14Z</dcterms:created>
  <dcterms:modified xsi:type="dcterms:W3CDTF">2018-09-19T09:06:13Z</dcterms:modified>
</cp:coreProperties>
</file>